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rperkoppel compentitie\2017\zomer\7. 14-10 15-10\"/>
    </mc:Choice>
  </mc:AlternateContent>
  <bookViews>
    <workbookView xWindow="120" yWindow="75" windowWidth="12510" windowHeight="741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J9" i="1" l="1"/>
  <c r="K71" i="1"/>
  <c r="K13" i="1" l="1"/>
  <c r="K25" i="1" s="1"/>
  <c r="K91" i="1"/>
  <c r="K62" i="1"/>
  <c r="K64" i="1"/>
  <c r="K69" i="1"/>
  <c r="K72" i="1"/>
  <c r="K54" i="1"/>
  <c r="K57" i="1"/>
  <c r="K70" i="1"/>
  <c r="K52" i="1"/>
  <c r="K66" i="1"/>
  <c r="K67" i="1"/>
  <c r="K55" i="1"/>
  <c r="K73" i="1"/>
  <c r="J59" i="1"/>
  <c r="J56" i="1"/>
  <c r="J52" i="1"/>
  <c r="J53" i="1"/>
  <c r="J63" i="1"/>
  <c r="J54" i="1"/>
  <c r="J58" i="1"/>
  <c r="J57" i="1"/>
  <c r="J60" i="1"/>
  <c r="J64" i="1"/>
  <c r="J61" i="1"/>
  <c r="J62" i="1"/>
  <c r="J66" i="1"/>
  <c r="J65" i="1"/>
  <c r="J69" i="1"/>
  <c r="J68" i="1"/>
  <c r="J70" i="1"/>
  <c r="J67" i="1"/>
  <c r="J72" i="1"/>
  <c r="J71" i="1"/>
  <c r="J73" i="1"/>
  <c r="J75" i="1"/>
  <c r="J76" i="1"/>
  <c r="J77" i="1"/>
  <c r="J78" i="1"/>
  <c r="J80" i="1"/>
  <c r="J81" i="1"/>
  <c r="J82" i="1"/>
  <c r="J83" i="1"/>
  <c r="J84" i="1"/>
  <c r="J85" i="1"/>
  <c r="J86" i="1"/>
  <c r="J88" i="1"/>
  <c r="J79" i="1"/>
  <c r="J89" i="1"/>
  <c r="J87" i="1"/>
  <c r="J90" i="1"/>
  <c r="J55" i="1"/>
  <c r="K60" i="1"/>
  <c r="K56" i="1"/>
  <c r="K58" i="1"/>
  <c r="K61" i="1"/>
  <c r="K65" i="1"/>
  <c r="K53" i="1"/>
  <c r="K10" i="1"/>
  <c r="K4" i="1"/>
  <c r="J22" i="1"/>
  <c r="K14" i="1"/>
  <c r="K6" i="1"/>
  <c r="K12" i="1"/>
  <c r="K7" i="1"/>
  <c r="K8" i="1"/>
  <c r="K5" i="1"/>
  <c r="K11" i="1"/>
  <c r="K9" i="1"/>
  <c r="K68" i="1" l="1"/>
  <c r="K59" i="1"/>
  <c r="J19" i="1"/>
  <c r="K63" i="1" l="1"/>
  <c r="K20" i="1"/>
  <c r="J20" i="1"/>
  <c r="K75" i="1" l="1"/>
  <c r="J14" i="1" l="1"/>
  <c r="K16" i="1"/>
  <c r="K17" i="1" l="1"/>
  <c r="K15" i="1"/>
  <c r="C74" i="1" l="1"/>
  <c r="J74" i="1" s="1"/>
  <c r="J5" i="1"/>
  <c r="C51" i="1" l="1"/>
  <c r="D51" i="1"/>
  <c r="E51" i="1"/>
  <c r="F51" i="1"/>
  <c r="G51" i="1"/>
  <c r="H51" i="1"/>
  <c r="I51" i="1"/>
  <c r="J12" i="1" l="1"/>
  <c r="J15" i="1" l="1"/>
  <c r="J21" i="1" l="1"/>
  <c r="J23" i="1" l="1"/>
  <c r="J6" i="1"/>
  <c r="J10" i="1"/>
  <c r="J16" i="1"/>
  <c r="J18" i="1"/>
  <c r="J17" i="1"/>
  <c r="J4" i="1"/>
  <c r="J7" i="1"/>
  <c r="J11" i="1"/>
  <c r="J8" i="1"/>
  <c r="J13" i="1"/>
  <c r="J24" i="1"/>
</calcChain>
</file>

<file path=xl/sharedStrings.xml><?xml version="1.0" encoding="utf-8"?>
<sst xmlns="http://schemas.openxmlformats.org/spreadsheetml/2006/main" count="172" uniqueCount="96">
  <si>
    <t>Plaats</t>
  </si>
  <si>
    <t>Namen koppel</t>
  </si>
  <si>
    <t>Totaal Gewicht</t>
  </si>
  <si>
    <t>Naam</t>
  </si>
  <si>
    <t>Gewicht</t>
  </si>
  <si>
    <t>Tot.
Punten</t>
  </si>
  <si>
    <t>kg</t>
  </si>
  <si>
    <t>Totaal</t>
  </si>
  <si>
    <t xml:space="preserve"> </t>
  </si>
  <si>
    <t>lengte</t>
  </si>
  <si>
    <t xml:space="preserve">                     Tussenstand Individuele Competitie 2017</t>
  </si>
  <si>
    <t xml:space="preserve">                    Tussenstand  Karper Koppel Wedstrijden 2017</t>
  </si>
  <si>
    <t xml:space="preserve">                     Tussenstand Zwaarste Karper 2017</t>
  </si>
  <si>
    <t>8 / 9  april</t>
  </si>
  <si>
    <t>Patrick v Scharenburg &amp; Rick v Scharenburg</t>
  </si>
  <si>
    <t>Ton Streef &amp; Martin Streef</t>
  </si>
  <si>
    <t>Ronald Baardman &amp; Jeroen Mondt</t>
  </si>
  <si>
    <t>Nicky v Rixel &amp; Jesper Brouwer</t>
  </si>
  <si>
    <t>Gerda Bekking &amp; Johan vd Berg</t>
  </si>
  <si>
    <t>Kevin Kolijn &amp; Mike Sweardens</t>
  </si>
  <si>
    <t>Jemain Pouw &amp; Liroy Mougeole</t>
  </si>
  <si>
    <t>Rogier vd Vaart &amp; Amir Sedic</t>
  </si>
  <si>
    <t>Leo vd Bosch &amp; Theo Sielhorst</t>
  </si>
  <si>
    <t>Leo Zwamboen &amp; Jan de Vaal</t>
  </si>
  <si>
    <t>Lucas Zajko</t>
  </si>
  <si>
    <t>Lucas Zajko &amp; KS Skomra</t>
  </si>
  <si>
    <t>GK leszczynski &amp; Maximilan Rosiak</t>
  </si>
  <si>
    <t>Guus Bischop &amp; Jasper v Straten</t>
  </si>
  <si>
    <t xml:space="preserve">Jeroen v Arkel &amp; Tiamo v Arkel </t>
  </si>
  <si>
    <t xml:space="preserve">Johan v Scharenburg &amp; Dominic </t>
  </si>
  <si>
    <t>koppel zonder vangst</t>
  </si>
  <si>
    <t>dominic</t>
  </si>
  <si>
    <t>14,6kg</t>
  </si>
  <si>
    <t>90cm</t>
  </si>
  <si>
    <t>Martin Streef</t>
  </si>
  <si>
    <t>Rémon Rademaker</t>
  </si>
  <si>
    <t>Yannick Rademaker</t>
  </si>
  <si>
    <t>Ton Streef</t>
  </si>
  <si>
    <t>Ronald Baardman</t>
  </si>
  <si>
    <t>Jeroen Mondt</t>
  </si>
  <si>
    <t xml:space="preserve">Nicky v Rixel </t>
  </si>
  <si>
    <t>Jesper Brouwer</t>
  </si>
  <si>
    <t>Gerda Bekking</t>
  </si>
  <si>
    <t>Johan vd Berg</t>
  </si>
  <si>
    <t xml:space="preserve">Kevin Kolijn </t>
  </si>
  <si>
    <t>Mike Swearders</t>
  </si>
  <si>
    <t xml:space="preserve">Jermain Pouw </t>
  </si>
  <si>
    <t>Liroy Mougeole</t>
  </si>
  <si>
    <t>Rogier vd Vaart</t>
  </si>
  <si>
    <t>Amir Sedic</t>
  </si>
  <si>
    <t>Leo vd Bosch</t>
  </si>
  <si>
    <t>Theo Sielhorst</t>
  </si>
  <si>
    <t>Leo Zwamborn</t>
  </si>
  <si>
    <t>Jan d Vaal</t>
  </si>
  <si>
    <t>Sk Skomra</t>
  </si>
  <si>
    <t xml:space="preserve">Gk Leszczynski </t>
  </si>
  <si>
    <t>maximilan Rosiak</t>
  </si>
  <si>
    <t xml:space="preserve">Guus Bischop </t>
  </si>
  <si>
    <t>Jasper v Straten</t>
  </si>
  <si>
    <t>Jeroen v Arkel</t>
  </si>
  <si>
    <t xml:space="preserve">Tiamo v Arkel </t>
  </si>
  <si>
    <t>Johan v Scharenburg</t>
  </si>
  <si>
    <t>Dominic</t>
  </si>
  <si>
    <t>Patrick v Scharenburg</t>
  </si>
  <si>
    <t>Rick v Scharenburg</t>
  </si>
  <si>
    <t>lokkershoek</t>
  </si>
  <si>
    <t>89cm</t>
  </si>
  <si>
    <t>12,2kg</t>
  </si>
  <si>
    <t>mike Swaerdens</t>
  </si>
  <si>
    <t xml:space="preserve">13 / 14  mei </t>
  </si>
  <si>
    <t xml:space="preserve">Jeffrey Mat &amp; Dennis Makuik </t>
  </si>
  <si>
    <t>Dennis Makuik</t>
  </si>
  <si>
    <t>Jeffrey Mast</t>
  </si>
  <si>
    <t>Rogier vd Vaart &amp; Wout Jansen</t>
  </si>
  <si>
    <t>Wout Jansen</t>
  </si>
  <si>
    <t xml:space="preserve">Rémon Rademaker &amp; Yannick Rademaker </t>
  </si>
  <si>
    <t>Jesper Brouwer &amp; Theo Brouwer</t>
  </si>
  <si>
    <t>19 / 20 aug.</t>
  </si>
  <si>
    <t>Theo Brouwer</t>
  </si>
  <si>
    <t xml:space="preserve">10 / 11 juni </t>
  </si>
  <si>
    <t>15 / 16 juli</t>
  </si>
  <si>
    <t xml:space="preserve">15 / 16 sept. </t>
  </si>
  <si>
    <t>Guus Bischop &amp; Ralf Bischop</t>
  </si>
  <si>
    <t>Ralf Bischop</t>
  </si>
  <si>
    <t xml:space="preserve">14 / 15 okt. </t>
  </si>
  <si>
    <t>Arjan Hol &amp; richard v Zanden</t>
  </si>
  <si>
    <t>punten gebazeerd op 16 koppels</t>
  </si>
  <si>
    <t>niet mee geviste wedstrijd</t>
  </si>
  <si>
    <t xml:space="preserve">water </t>
  </si>
  <si>
    <t>wedstrijd</t>
  </si>
  <si>
    <t>parklaan 2</t>
  </si>
  <si>
    <t>van wegen het niet voldoende meegeviste wedstrijden zoals vermeldt wordt in het regelement. (punt 21. Wedstrijd regelement)</t>
  </si>
  <si>
    <t>punten gebazeerd op 32  vissers</t>
  </si>
  <si>
    <t>Arjan Hol</t>
  </si>
  <si>
    <t>Richard v Zanden</t>
  </si>
  <si>
    <r>
      <t xml:space="preserve">Gearceerde koppels die </t>
    </r>
    <r>
      <rPr>
        <strike/>
        <sz val="10"/>
        <color indexed="8"/>
        <rFont val="Verdana"/>
        <family val="2"/>
      </rPr>
      <t>doormiddel van streep door de teks</t>
    </r>
    <r>
      <rPr>
        <sz val="10"/>
        <color indexed="8"/>
        <rFont val="Verdana"/>
        <family val="2"/>
      </rPr>
      <t>t worden weergegeven, worden niet opgenomen in het eindklassement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</si>
</sst>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9"/>
      <name val="Verdana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sz val="11"/>
      <color indexed="9"/>
      <name val="Verdana"/>
      <family val="2"/>
    </font>
    <font>
      <sz val="10"/>
      <color theme="0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0" tint="-4.9989318521683403E-2"/>
      <name val="Verdana"/>
      <family val="2"/>
    </font>
    <font>
      <strike/>
      <sz val="10"/>
      <color indexed="8"/>
      <name val="Verdana"/>
      <family val="2"/>
    </font>
    <font>
      <b/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2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 applyAlignment="1">
      <alignment horizontal="center"/>
    </xf>
    <xf numFmtId="0" fontId="5" fillId="2" borderId="11" xfId="0" applyFont="1" applyFill="1" applyBorder="1"/>
    <xf numFmtId="0" fontId="5" fillId="2" borderId="7" xfId="0" applyFont="1" applyFill="1" applyBorder="1"/>
    <xf numFmtId="16" fontId="3" fillId="2" borderId="11" xfId="0" applyNumberFormat="1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5" fillId="2" borderId="33" xfId="0" applyFont="1" applyFill="1" applyBorder="1"/>
    <xf numFmtId="0" fontId="5" fillId="2" borderId="34" xfId="0" applyFont="1" applyFill="1" applyBorder="1"/>
    <xf numFmtId="0" fontId="4" fillId="0" borderId="11" xfId="0" applyFont="1" applyBorder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8" xfId="0" applyFont="1" applyBorder="1"/>
    <xf numFmtId="0" fontId="3" fillId="2" borderId="3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22" xfId="0" applyFont="1" applyBorder="1"/>
    <xf numFmtId="0" fontId="11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4" fillId="4" borderId="16" xfId="0" applyFont="1" applyFill="1" applyBorder="1"/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/>
    </xf>
    <xf numFmtId="0" fontId="4" fillId="4" borderId="36" xfId="0" applyFont="1" applyFill="1" applyBorder="1"/>
    <xf numFmtId="0" fontId="4" fillId="4" borderId="25" xfId="0" applyFont="1" applyFill="1" applyBorder="1"/>
    <xf numFmtId="0" fontId="4" fillId="4" borderId="25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2" fillId="0" borderId="38" xfId="0" applyFont="1" applyBorder="1"/>
    <xf numFmtId="0" fontId="1" fillId="0" borderId="39" xfId="0" applyFont="1" applyBorder="1"/>
    <xf numFmtId="0" fontId="4" fillId="0" borderId="41" xfId="0" applyFont="1" applyBorder="1"/>
    <xf numFmtId="0" fontId="4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/>
    <xf numFmtId="0" fontId="4" fillId="4" borderId="1" xfId="0" applyFont="1" applyFill="1" applyBorder="1"/>
    <xf numFmtId="0" fontId="4" fillId="0" borderId="0" xfId="0" applyFont="1" applyBorder="1" applyAlignment="1">
      <alignment horizontal="right"/>
    </xf>
    <xf numFmtId="0" fontId="4" fillId="0" borderId="45" xfId="0" applyFont="1" applyBorder="1"/>
    <xf numFmtId="0" fontId="4" fillId="0" borderId="7" xfId="0" applyFont="1" applyBorder="1"/>
    <xf numFmtId="0" fontId="4" fillId="0" borderId="5" xfId="0" applyFont="1" applyBorder="1"/>
    <xf numFmtId="0" fontId="4" fillId="4" borderId="3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4" fillId="4" borderId="42" xfId="0" applyFont="1" applyFill="1" applyBorder="1" applyAlignment="1">
      <alignment horizontal="right"/>
    </xf>
    <xf numFmtId="0" fontId="4" fillId="4" borderId="46" xfId="0" applyFont="1" applyFill="1" applyBorder="1" applyAlignment="1">
      <alignment horizontal="right"/>
    </xf>
    <xf numFmtId="0" fontId="4" fillId="4" borderId="47" xfId="0" applyFont="1" applyFill="1" applyBorder="1" applyAlignment="1">
      <alignment horizontal="center"/>
    </xf>
    <xf numFmtId="0" fontId="4" fillId="4" borderId="48" xfId="0" applyFont="1" applyFill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6" xfId="0" applyFont="1" applyBorder="1" applyAlignment="1">
      <alignment horizontal="right"/>
    </xf>
    <xf numFmtId="0" fontId="4" fillId="0" borderId="5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/>
    <xf numFmtId="0" fontId="11" fillId="0" borderId="2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13" xfId="0" applyFont="1" applyBorder="1"/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0" borderId="3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7"/>
  <sheetViews>
    <sheetView tabSelected="1" topLeftCell="A79" zoomScale="98" zoomScaleNormal="98" workbookViewId="0">
      <selection activeCell="B98" sqref="B98:M98"/>
    </sheetView>
  </sheetViews>
  <sheetFormatPr defaultColWidth="9.140625" defaultRowHeight="12.75" x14ac:dyDescent="0.2"/>
  <cols>
    <col min="1" max="1" width="7.7109375" style="4" customWidth="1"/>
    <col min="2" max="2" width="44.7109375" style="4" bestFit="1" customWidth="1"/>
    <col min="3" max="3" width="9.85546875" style="4" bestFit="1" customWidth="1"/>
    <col min="4" max="4" width="7.85546875" style="4" bestFit="1" customWidth="1"/>
    <col min="5" max="5" width="7.85546875" style="4" customWidth="1"/>
    <col min="6" max="6" width="7.85546875" style="14" bestFit="1" customWidth="1"/>
    <col min="7" max="7" width="7.85546875" style="4" bestFit="1" customWidth="1"/>
    <col min="8" max="9" width="7.85546875" style="50" bestFit="1" customWidth="1"/>
    <col min="10" max="10" width="8.42578125" style="4" customWidth="1"/>
    <col min="11" max="11" width="8.5703125" style="4" customWidth="1"/>
    <col min="12" max="12" width="3.42578125" style="4" customWidth="1"/>
    <col min="13" max="16384" width="9.140625" style="4"/>
  </cols>
  <sheetData>
    <row r="1" spans="1:26" s="1" customFormat="1" ht="15.75" customHeight="1" thickBot="1" x14ac:dyDescent="0.25">
      <c r="A1" s="2"/>
      <c r="B1" s="134" t="s">
        <v>11</v>
      </c>
      <c r="C1" s="135"/>
      <c r="D1" s="135"/>
      <c r="E1" s="135"/>
      <c r="F1" s="135"/>
      <c r="G1" s="136"/>
      <c r="H1" s="49"/>
      <c r="I1" s="53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0.5" customHeight="1" thickBot="1" x14ac:dyDescent="0.25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.75" customHeight="1" thickBot="1" x14ac:dyDescent="0.25">
      <c r="A3" s="28" t="s">
        <v>0</v>
      </c>
      <c r="B3" s="29" t="s">
        <v>1</v>
      </c>
      <c r="C3" s="30" t="s">
        <v>13</v>
      </c>
      <c r="D3" s="31" t="s">
        <v>69</v>
      </c>
      <c r="E3" s="31" t="s">
        <v>79</v>
      </c>
      <c r="F3" s="31" t="s">
        <v>80</v>
      </c>
      <c r="G3" s="32" t="s">
        <v>77</v>
      </c>
      <c r="H3" s="51" t="s">
        <v>81</v>
      </c>
      <c r="I3" s="55" t="s">
        <v>84</v>
      </c>
      <c r="J3" s="31" t="s">
        <v>5</v>
      </c>
      <c r="K3" s="132" t="s">
        <v>2</v>
      </c>
      <c r="L3" s="133"/>
      <c r="O3" s="8"/>
      <c r="P3" s="8"/>
      <c r="Q3" s="9"/>
      <c r="R3" s="9"/>
      <c r="S3" s="9"/>
      <c r="T3" s="9"/>
      <c r="U3" s="9"/>
      <c r="V3" s="9"/>
      <c r="W3" s="9"/>
      <c r="X3" s="9"/>
      <c r="Y3" s="9"/>
      <c r="Z3" s="7"/>
    </row>
    <row r="4" spans="1:26" ht="12.75" customHeight="1" x14ac:dyDescent="0.2">
      <c r="A4" s="72">
        <v>1</v>
      </c>
      <c r="B4" s="64" t="s">
        <v>19</v>
      </c>
      <c r="C4" s="65">
        <v>17</v>
      </c>
      <c r="D4" s="65">
        <v>1</v>
      </c>
      <c r="E4" s="65">
        <v>2</v>
      </c>
      <c r="F4" s="65">
        <v>7</v>
      </c>
      <c r="G4" s="65">
        <v>3</v>
      </c>
      <c r="H4" s="66">
        <v>2</v>
      </c>
      <c r="I4" s="88">
        <v>1</v>
      </c>
      <c r="J4" s="95">
        <f t="shared" ref="J4:J24" si="0">SUM(+C4+D4+E4+F4+G4+H4+I4)</f>
        <v>33</v>
      </c>
      <c r="K4" s="93">
        <f>173.7+35.4+12+45.9+76.4+129</f>
        <v>472.4</v>
      </c>
      <c r="L4" s="67" t="s">
        <v>6</v>
      </c>
      <c r="O4" s="10"/>
      <c r="P4" s="7"/>
      <c r="Q4" s="10"/>
      <c r="R4" s="10"/>
      <c r="S4" s="10"/>
      <c r="T4" s="10"/>
      <c r="U4" s="10"/>
      <c r="V4" s="10"/>
      <c r="W4" s="7"/>
      <c r="X4" s="10"/>
      <c r="Y4" s="11"/>
      <c r="Z4" s="7"/>
    </row>
    <row r="5" spans="1:26" ht="12.75" customHeight="1" x14ac:dyDescent="0.2">
      <c r="A5" s="73">
        <v>2</v>
      </c>
      <c r="B5" s="68" t="s">
        <v>23</v>
      </c>
      <c r="C5" s="69">
        <v>3</v>
      </c>
      <c r="D5" s="69">
        <v>6</v>
      </c>
      <c r="E5" s="69">
        <v>1</v>
      </c>
      <c r="F5" s="69">
        <v>4</v>
      </c>
      <c r="G5" s="69">
        <v>11</v>
      </c>
      <c r="H5" s="70">
        <v>3</v>
      </c>
      <c r="I5" s="89">
        <v>7</v>
      </c>
      <c r="J5" s="96">
        <f t="shared" si="0"/>
        <v>35</v>
      </c>
      <c r="K5" s="94">
        <f>32.2+30.8+53.5+25.4+2.5+49.4+15.3</f>
        <v>209.10000000000002</v>
      </c>
      <c r="L5" s="71" t="s">
        <v>6</v>
      </c>
      <c r="X5" s="10"/>
      <c r="Y5" s="11"/>
      <c r="Z5" s="7"/>
    </row>
    <row r="6" spans="1:26" ht="12.75" customHeight="1" x14ac:dyDescent="0.2">
      <c r="A6" s="74">
        <v>3</v>
      </c>
      <c r="B6" s="68" t="s">
        <v>16</v>
      </c>
      <c r="C6" s="69">
        <v>1</v>
      </c>
      <c r="D6" s="69">
        <v>10</v>
      </c>
      <c r="E6" s="69">
        <v>11</v>
      </c>
      <c r="F6" s="69">
        <v>3</v>
      </c>
      <c r="G6" s="69">
        <v>5</v>
      </c>
      <c r="H6" s="70">
        <v>1</v>
      </c>
      <c r="I6" s="89">
        <v>9</v>
      </c>
      <c r="J6" s="96">
        <f t="shared" si="0"/>
        <v>40</v>
      </c>
      <c r="K6" s="94">
        <f>70.6+8.5+4.4+26.3+22.9+79.8+12.8</f>
        <v>225.3</v>
      </c>
      <c r="L6" s="71" t="s">
        <v>6</v>
      </c>
      <c r="O6" s="10"/>
      <c r="P6" s="7"/>
      <c r="Q6" s="10"/>
      <c r="R6" s="10"/>
      <c r="S6" s="10"/>
      <c r="T6" s="10"/>
      <c r="U6" s="10"/>
      <c r="V6" s="10"/>
      <c r="W6" s="7"/>
      <c r="X6" s="10"/>
      <c r="Y6" s="11"/>
      <c r="Z6" s="7"/>
    </row>
    <row r="7" spans="1:26" ht="12.75" customHeight="1" x14ac:dyDescent="0.2">
      <c r="A7" s="18">
        <v>4</v>
      </c>
      <c r="B7" s="3" t="s">
        <v>18</v>
      </c>
      <c r="C7" s="45">
        <v>2</v>
      </c>
      <c r="D7" s="45">
        <v>4</v>
      </c>
      <c r="E7" s="45">
        <v>4</v>
      </c>
      <c r="F7" s="45">
        <v>9</v>
      </c>
      <c r="G7" s="45">
        <v>4</v>
      </c>
      <c r="H7" s="47">
        <v>8</v>
      </c>
      <c r="I7" s="90">
        <v>11</v>
      </c>
      <c r="J7" s="97">
        <f t="shared" si="0"/>
        <v>42</v>
      </c>
      <c r="K7" s="37">
        <f>36.1+41+28+7.4+30.7+19.1+6.4</f>
        <v>168.7</v>
      </c>
      <c r="L7" s="19" t="s">
        <v>6</v>
      </c>
      <c r="Y7" s="11"/>
      <c r="Z7" s="7"/>
    </row>
    <row r="8" spans="1:26" ht="12.75" customHeight="1" x14ac:dyDescent="0.2">
      <c r="A8" s="18">
        <v>5</v>
      </c>
      <c r="B8" s="3" t="s">
        <v>22</v>
      </c>
      <c r="C8" s="45">
        <v>5</v>
      </c>
      <c r="D8" s="45">
        <v>2</v>
      </c>
      <c r="E8" s="45">
        <v>6</v>
      </c>
      <c r="F8" s="45">
        <v>5</v>
      </c>
      <c r="G8" s="45">
        <v>10</v>
      </c>
      <c r="H8" s="47">
        <v>9</v>
      </c>
      <c r="I8" s="90">
        <v>6</v>
      </c>
      <c r="J8" s="97">
        <f t="shared" si="0"/>
        <v>43</v>
      </c>
      <c r="K8" s="37">
        <f>22.2+60.3+25.4+24+7.4+18+20.4</f>
        <v>177.70000000000002</v>
      </c>
      <c r="L8" s="19" t="s">
        <v>6</v>
      </c>
      <c r="Y8" s="11"/>
      <c r="Z8" s="7"/>
    </row>
    <row r="9" spans="1:26" ht="12.75" customHeight="1" x14ac:dyDescent="0.2">
      <c r="A9" s="18">
        <v>6</v>
      </c>
      <c r="B9" s="3" t="s">
        <v>20</v>
      </c>
      <c r="C9" s="36">
        <v>7</v>
      </c>
      <c r="D9" s="36">
        <v>7</v>
      </c>
      <c r="E9" s="36">
        <v>7</v>
      </c>
      <c r="F9" s="36">
        <v>8</v>
      </c>
      <c r="G9" s="36">
        <v>8</v>
      </c>
      <c r="H9" s="47">
        <v>4</v>
      </c>
      <c r="I9" s="90">
        <v>2</v>
      </c>
      <c r="J9" s="97">
        <f t="shared" si="0"/>
        <v>43</v>
      </c>
      <c r="K9" s="39">
        <f>19.7+22.9+24.4+10.1+13.7+35.8+38.4</f>
        <v>165</v>
      </c>
      <c r="L9" s="19" t="s">
        <v>6</v>
      </c>
      <c r="O9" s="10"/>
      <c r="P9" s="7"/>
      <c r="Q9" s="10"/>
      <c r="R9" s="10"/>
      <c r="S9" s="10"/>
      <c r="T9" s="10"/>
      <c r="U9" s="10"/>
      <c r="V9" s="10"/>
      <c r="W9" s="7"/>
      <c r="X9" s="10"/>
      <c r="Y9" s="11"/>
      <c r="Z9" s="7"/>
    </row>
    <row r="10" spans="1:26" ht="12.75" customHeight="1" x14ac:dyDescent="0.2">
      <c r="A10" s="18">
        <v>7</v>
      </c>
      <c r="B10" s="5" t="s">
        <v>75</v>
      </c>
      <c r="C10" s="36">
        <v>17</v>
      </c>
      <c r="D10" s="36">
        <v>3</v>
      </c>
      <c r="E10" s="36">
        <v>9</v>
      </c>
      <c r="F10" s="36">
        <v>6</v>
      </c>
      <c r="G10" s="36">
        <v>1</v>
      </c>
      <c r="H10" s="47">
        <v>6</v>
      </c>
      <c r="I10" s="90">
        <v>10</v>
      </c>
      <c r="J10" s="97">
        <f t="shared" si="0"/>
        <v>52</v>
      </c>
      <c r="K10" s="37">
        <f>58.5+7.7+20.7+60.1+24.9+7.1</f>
        <v>179</v>
      </c>
      <c r="L10" s="19" t="s">
        <v>6</v>
      </c>
      <c r="O10" s="10"/>
      <c r="P10" s="7"/>
      <c r="Q10" s="10"/>
      <c r="R10" s="10"/>
      <c r="S10" s="10"/>
      <c r="T10" s="10"/>
      <c r="U10" s="10"/>
      <c r="V10" s="10"/>
      <c r="W10" s="7"/>
      <c r="X10" s="10"/>
      <c r="Y10" s="11"/>
      <c r="Z10" s="7"/>
    </row>
    <row r="11" spans="1:26" ht="12.75" customHeight="1" x14ac:dyDescent="0.2">
      <c r="A11" s="18">
        <v>8</v>
      </c>
      <c r="B11" s="3" t="s">
        <v>15</v>
      </c>
      <c r="C11" s="36">
        <v>4</v>
      </c>
      <c r="D11" s="36">
        <v>17</v>
      </c>
      <c r="E11" s="36">
        <v>3</v>
      </c>
      <c r="F11" s="36">
        <v>10</v>
      </c>
      <c r="G11" s="36">
        <v>6</v>
      </c>
      <c r="H11" s="47">
        <v>10</v>
      </c>
      <c r="I11" s="90">
        <v>3</v>
      </c>
      <c r="J11" s="97">
        <f t="shared" si="0"/>
        <v>53</v>
      </c>
      <c r="K11" s="37">
        <f>28.4+ 29+7.1+20.3+5.1+28.3</f>
        <v>118.19999999999999</v>
      </c>
      <c r="L11" s="19" t="s">
        <v>6</v>
      </c>
      <c r="Y11" s="11"/>
      <c r="Z11" s="7"/>
    </row>
    <row r="12" spans="1:26" ht="12.75" customHeight="1" x14ac:dyDescent="0.2">
      <c r="A12" s="18">
        <v>9</v>
      </c>
      <c r="B12" s="3" t="s">
        <v>14</v>
      </c>
      <c r="C12" s="36">
        <v>6</v>
      </c>
      <c r="D12" s="36">
        <v>17</v>
      </c>
      <c r="E12" s="36">
        <v>17</v>
      </c>
      <c r="F12" s="36">
        <v>2</v>
      </c>
      <c r="G12" s="36">
        <v>7</v>
      </c>
      <c r="H12" s="47">
        <v>5</v>
      </c>
      <c r="I12" s="90">
        <v>8</v>
      </c>
      <c r="J12" s="97">
        <f t="shared" si="0"/>
        <v>62</v>
      </c>
      <c r="K12" s="37">
        <f>22.1+28.5+15.9+27.7+13.2</f>
        <v>107.4</v>
      </c>
      <c r="L12" s="19" t="s">
        <v>6</v>
      </c>
      <c r="Y12" s="11"/>
      <c r="Z12" s="7"/>
    </row>
    <row r="13" spans="1:26" ht="12.75" customHeight="1" x14ac:dyDescent="0.2">
      <c r="A13" s="75">
        <v>10</v>
      </c>
      <c r="B13" s="57" t="s">
        <v>17</v>
      </c>
      <c r="C13" s="58">
        <v>11</v>
      </c>
      <c r="D13" s="58">
        <v>21</v>
      </c>
      <c r="E13" s="58">
        <v>5</v>
      </c>
      <c r="F13" s="58">
        <v>1</v>
      </c>
      <c r="G13" s="58">
        <v>21</v>
      </c>
      <c r="H13" s="59">
        <v>21</v>
      </c>
      <c r="I13" s="91">
        <v>1</v>
      </c>
      <c r="J13" s="97">
        <f t="shared" si="0"/>
        <v>81</v>
      </c>
      <c r="K13" s="37">
        <f>6.5+27.1+44.2+22.7</f>
        <v>100.50000000000001</v>
      </c>
      <c r="L13" s="19" t="s">
        <v>6</v>
      </c>
      <c r="Y13" s="11"/>
      <c r="Z13" s="7"/>
    </row>
    <row r="14" spans="1:26" ht="12.75" customHeight="1" x14ac:dyDescent="0.2">
      <c r="A14" s="75">
        <v>11</v>
      </c>
      <c r="B14" s="57" t="s">
        <v>73</v>
      </c>
      <c r="C14" s="58">
        <v>21</v>
      </c>
      <c r="D14" s="58">
        <v>21</v>
      </c>
      <c r="E14" s="58">
        <v>8</v>
      </c>
      <c r="F14" s="58">
        <v>21</v>
      </c>
      <c r="G14" s="58">
        <v>2</v>
      </c>
      <c r="H14" s="59">
        <v>21</v>
      </c>
      <c r="I14" s="91">
        <v>4</v>
      </c>
      <c r="J14" s="97">
        <f t="shared" si="0"/>
        <v>98</v>
      </c>
      <c r="K14" s="37">
        <f>22.4+49.9+27.6</f>
        <v>99.9</v>
      </c>
      <c r="L14" s="19" t="s">
        <v>6</v>
      </c>
      <c r="Y14" s="11"/>
      <c r="Z14" s="7"/>
    </row>
    <row r="15" spans="1:26" ht="12.75" customHeight="1" x14ac:dyDescent="0.2">
      <c r="A15" s="75">
        <v>12</v>
      </c>
      <c r="B15" s="60" t="s">
        <v>29</v>
      </c>
      <c r="C15" s="58">
        <v>8</v>
      </c>
      <c r="D15" s="58">
        <v>8</v>
      </c>
      <c r="E15" s="58">
        <v>21</v>
      </c>
      <c r="F15" s="58">
        <v>21</v>
      </c>
      <c r="G15" s="58">
        <v>21</v>
      </c>
      <c r="H15" s="59">
        <v>21</v>
      </c>
      <c r="I15" s="91">
        <v>21</v>
      </c>
      <c r="J15" s="97">
        <f t="shared" si="0"/>
        <v>121</v>
      </c>
      <c r="K15" s="39">
        <f>14.6+13.1</f>
        <v>27.7</v>
      </c>
      <c r="L15" s="19" t="s">
        <v>6</v>
      </c>
      <c r="O15" s="10"/>
      <c r="P15" s="7"/>
      <c r="Q15" s="10"/>
      <c r="R15" s="10"/>
      <c r="S15" s="10"/>
      <c r="T15" s="10"/>
      <c r="U15" s="10"/>
      <c r="V15" s="10"/>
      <c r="W15" s="7"/>
      <c r="X15" s="10"/>
      <c r="Y15" s="11"/>
      <c r="Z15" s="7"/>
    </row>
    <row r="16" spans="1:26" s="1" customFormat="1" ht="12.75" customHeight="1" x14ac:dyDescent="0.2">
      <c r="A16" s="75">
        <v>13</v>
      </c>
      <c r="B16" s="57" t="s">
        <v>27</v>
      </c>
      <c r="C16" s="58">
        <v>10</v>
      </c>
      <c r="D16" s="58">
        <v>21</v>
      </c>
      <c r="E16" s="58">
        <v>10</v>
      </c>
      <c r="F16" s="58">
        <v>17</v>
      </c>
      <c r="G16" s="58">
        <v>21</v>
      </c>
      <c r="H16" s="59">
        <v>21</v>
      </c>
      <c r="I16" s="91">
        <v>21</v>
      </c>
      <c r="J16" s="97">
        <f t="shared" si="0"/>
        <v>121</v>
      </c>
      <c r="K16" s="37">
        <f>7.7+4.8</f>
        <v>12.5</v>
      </c>
      <c r="L16" s="19" t="s">
        <v>6</v>
      </c>
      <c r="O16" s="10"/>
      <c r="P16" s="7"/>
      <c r="Q16" s="10"/>
      <c r="R16" s="10"/>
      <c r="S16" s="10"/>
      <c r="T16" s="10"/>
      <c r="U16" s="10"/>
      <c r="V16" s="10"/>
      <c r="W16" s="7"/>
      <c r="X16" s="10"/>
      <c r="Y16" s="11"/>
      <c r="Z16" s="7"/>
    </row>
    <row r="17" spans="1:26" ht="12.75" customHeight="1" x14ac:dyDescent="0.2">
      <c r="A17" s="75">
        <v>14</v>
      </c>
      <c r="B17" s="57" t="s">
        <v>26</v>
      </c>
      <c r="C17" s="58">
        <v>12</v>
      </c>
      <c r="D17" s="58">
        <v>9</v>
      </c>
      <c r="E17" s="58">
        <v>21</v>
      </c>
      <c r="F17" s="58">
        <v>21</v>
      </c>
      <c r="G17" s="58">
        <v>21</v>
      </c>
      <c r="H17" s="59">
        <v>21</v>
      </c>
      <c r="I17" s="91">
        <v>21</v>
      </c>
      <c r="J17" s="97">
        <f t="shared" si="0"/>
        <v>126</v>
      </c>
      <c r="K17" s="37">
        <f>3.9+10.3</f>
        <v>14.200000000000001</v>
      </c>
      <c r="L17" s="19" t="s">
        <v>6</v>
      </c>
      <c r="O17" s="10"/>
      <c r="P17" s="7"/>
      <c r="Q17" s="10"/>
      <c r="R17" s="10"/>
      <c r="S17" s="10"/>
      <c r="T17" s="10"/>
      <c r="U17" s="10"/>
      <c r="V17" s="10"/>
      <c r="W17" s="7"/>
      <c r="X17" s="10"/>
      <c r="Y17" s="11"/>
      <c r="Z17" s="7"/>
    </row>
    <row r="18" spans="1:26" ht="12.75" customHeight="1" x14ac:dyDescent="0.2">
      <c r="A18" s="75">
        <v>15</v>
      </c>
      <c r="B18" s="57" t="s">
        <v>28</v>
      </c>
      <c r="C18" s="58">
        <v>17</v>
      </c>
      <c r="D18" s="58">
        <v>5</v>
      </c>
      <c r="E18" s="58">
        <v>21</v>
      </c>
      <c r="F18" s="58">
        <v>21</v>
      </c>
      <c r="G18" s="58">
        <v>21</v>
      </c>
      <c r="H18" s="59">
        <v>21</v>
      </c>
      <c r="I18" s="91">
        <v>21</v>
      </c>
      <c r="J18" s="97">
        <f t="shared" si="0"/>
        <v>127</v>
      </c>
      <c r="K18" s="37">
        <v>32.1</v>
      </c>
      <c r="L18" s="19" t="s">
        <v>6</v>
      </c>
      <c r="Y18" s="11"/>
      <c r="Z18" s="7"/>
    </row>
    <row r="19" spans="1:26" s="1" customFormat="1" ht="12.75" customHeight="1" x14ac:dyDescent="0.2">
      <c r="A19" s="75">
        <v>16</v>
      </c>
      <c r="B19" s="57" t="s">
        <v>82</v>
      </c>
      <c r="C19" s="58">
        <v>21</v>
      </c>
      <c r="D19" s="58">
        <v>21</v>
      </c>
      <c r="E19" s="58">
        <v>21</v>
      </c>
      <c r="F19" s="58">
        <v>21</v>
      </c>
      <c r="G19" s="58">
        <v>21</v>
      </c>
      <c r="H19" s="59">
        <v>7</v>
      </c>
      <c r="I19" s="91">
        <v>21</v>
      </c>
      <c r="J19" s="98">
        <f t="shared" si="0"/>
        <v>133</v>
      </c>
      <c r="K19" s="48">
        <v>20.8</v>
      </c>
      <c r="L19" s="20" t="s">
        <v>6</v>
      </c>
      <c r="Y19" s="11"/>
      <c r="Z19" s="7"/>
    </row>
    <row r="20" spans="1:26" x14ac:dyDescent="0.2">
      <c r="A20" s="75">
        <v>17</v>
      </c>
      <c r="B20" s="60" t="s">
        <v>76</v>
      </c>
      <c r="C20" s="58">
        <v>21</v>
      </c>
      <c r="D20" s="58">
        <v>21</v>
      </c>
      <c r="E20" s="58">
        <v>21</v>
      </c>
      <c r="F20" s="58">
        <v>21</v>
      </c>
      <c r="G20" s="58">
        <v>9</v>
      </c>
      <c r="H20" s="59">
        <v>21</v>
      </c>
      <c r="I20" s="91">
        <v>21</v>
      </c>
      <c r="J20" s="97">
        <f t="shared" si="0"/>
        <v>135</v>
      </c>
      <c r="K20" s="39">
        <f>7.9+11.1</f>
        <v>19</v>
      </c>
      <c r="L20" s="19" t="s">
        <v>6</v>
      </c>
      <c r="O20" s="10"/>
      <c r="P20" s="7"/>
      <c r="Q20" s="10"/>
      <c r="R20" s="10"/>
      <c r="S20" s="10"/>
      <c r="T20" s="10"/>
      <c r="U20" s="10"/>
      <c r="V20" s="10"/>
      <c r="W20" s="7"/>
      <c r="X20" s="10"/>
      <c r="Y20" s="11"/>
      <c r="Z20" s="7"/>
    </row>
    <row r="21" spans="1:26" x14ac:dyDescent="0.2">
      <c r="A21" s="75">
        <v>18</v>
      </c>
      <c r="B21" s="57" t="s">
        <v>70</v>
      </c>
      <c r="C21" s="58">
        <v>21</v>
      </c>
      <c r="D21" s="58">
        <v>11</v>
      </c>
      <c r="E21" s="58">
        <v>21</v>
      </c>
      <c r="F21" s="58">
        <v>21</v>
      </c>
      <c r="G21" s="58">
        <v>21</v>
      </c>
      <c r="H21" s="59">
        <v>21</v>
      </c>
      <c r="I21" s="91">
        <v>21</v>
      </c>
      <c r="J21" s="97">
        <f t="shared" si="0"/>
        <v>137</v>
      </c>
      <c r="K21" s="39">
        <v>6.9</v>
      </c>
      <c r="L21" s="19" t="s">
        <v>6</v>
      </c>
      <c r="O21" s="10"/>
      <c r="P21" s="7"/>
      <c r="Q21" s="10"/>
      <c r="R21" s="10"/>
      <c r="S21" s="10"/>
      <c r="T21" s="10"/>
      <c r="U21" s="10"/>
      <c r="V21" s="10"/>
      <c r="W21" s="7"/>
      <c r="X21" s="7"/>
      <c r="Y21" s="7"/>
      <c r="Z21" s="7"/>
    </row>
    <row r="22" spans="1:26" x14ac:dyDescent="0.2">
      <c r="A22" s="75">
        <v>19</v>
      </c>
      <c r="B22" s="57" t="s">
        <v>85</v>
      </c>
      <c r="C22" s="58">
        <v>21</v>
      </c>
      <c r="D22" s="58">
        <v>21</v>
      </c>
      <c r="E22" s="58">
        <v>21</v>
      </c>
      <c r="F22" s="58">
        <v>21</v>
      </c>
      <c r="G22" s="58">
        <v>21</v>
      </c>
      <c r="H22" s="59">
        <v>21</v>
      </c>
      <c r="I22" s="91">
        <v>12</v>
      </c>
      <c r="J22" s="97">
        <f t="shared" si="0"/>
        <v>138</v>
      </c>
      <c r="K22" s="37">
        <v>4.2</v>
      </c>
      <c r="L22" s="19" t="s">
        <v>6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">
      <c r="A23" s="75">
        <v>20</v>
      </c>
      <c r="B23" s="57" t="s">
        <v>25</v>
      </c>
      <c r="C23" s="58">
        <v>21</v>
      </c>
      <c r="D23" s="58">
        <v>21</v>
      </c>
      <c r="E23" s="58">
        <v>21</v>
      </c>
      <c r="F23" s="58">
        <v>21</v>
      </c>
      <c r="G23" s="58">
        <v>17</v>
      </c>
      <c r="H23" s="59">
        <v>21</v>
      </c>
      <c r="I23" s="91">
        <v>21</v>
      </c>
      <c r="J23" s="97">
        <f t="shared" si="0"/>
        <v>143</v>
      </c>
      <c r="K23" s="37">
        <v>8.3000000000000007</v>
      </c>
      <c r="L23" s="19" t="s">
        <v>6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3.5" thickBot="1" x14ac:dyDescent="0.25">
      <c r="A24" s="76">
        <v>21</v>
      </c>
      <c r="B24" s="61" t="s">
        <v>21</v>
      </c>
      <c r="C24" s="62">
        <v>17</v>
      </c>
      <c r="D24" s="62">
        <v>21</v>
      </c>
      <c r="E24" s="62">
        <v>21</v>
      </c>
      <c r="F24" s="62">
        <v>21</v>
      </c>
      <c r="G24" s="62">
        <v>21</v>
      </c>
      <c r="H24" s="63">
        <v>21</v>
      </c>
      <c r="I24" s="92">
        <v>21</v>
      </c>
      <c r="J24" s="99">
        <f t="shared" si="0"/>
        <v>143</v>
      </c>
      <c r="K24" s="38">
        <v>0</v>
      </c>
      <c r="L24" s="23" t="s">
        <v>6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 thickBot="1" x14ac:dyDescent="0.25">
      <c r="A25" s="15"/>
      <c r="B25" s="5"/>
      <c r="C25" s="15"/>
      <c r="D25" s="15"/>
      <c r="E25" s="15"/>
      <c r="F25" s="15"/>
      <c r="G25" s="15"/>
      <c r="H25" s="52"/>
      <c r="I25" s="52"/>
      <c r="J25" s="17" t="s">
        <v>7</v>
      </c>
      <c r="K25" s="25">
        <f>+K6+K4+K5+K7+K8+K9+K10+K11+K13+K12+K14+K15+K16+K18+K19+K20+K24+K17+K21+K22+K23</f>
        <v>2168.9</v>
      </c>
      <c r="L25" s="26" t="s">
        <v>6</v>
      </c>
      <c r="O25" s="7"/>
      <c r="P25" s="6"/>
      <c r="Q25" s="6"/>
      <c r="R25" s="6"/>
      <c r="S25" s="6"/>
      <c r="T25" s="6"/>
      <c r="U25" s="6"/>
      <c r="V25" s="6"/>
      <c r="W25" s="7"/>
      <c r="X25" s="7"/>
      <c r="Y25" s="7"/>
      <c r="Z25" s="7"/>
    </row>
    <row r="26" spans="1:26" ht="12.75" customHeight="1" thickBot="1" x14ac:dyDescent="0.25"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1" customFormat="1" ht="12.75" customHeight="1" thickBot="1" x14ac:dyDescent="0.25">
      <c r="A27" s="4"/>
      <c r="B27" s="77" t="s">
        <v>86</v>
      </c>
      <c r="C27" s="78"/>
      <c r="D27" s="4"/>
      <c r="E27" s="4"/>
      <c r="F27" s="14"/>
      <c r="G27" s="4"/>
      <c r="H27" s="50"/>
      <c r="I27" s="50"/>
      <c r="J27" s="4"/>
      <c r="K27" s="4"/>
      <c r="L27" s="4"/>
      <c r="M27" s="4"/>
      <c r="N27" s="4"/>
      <c r="O27" s="7"/>
      <c r="P27" s="8"/>
      <c r="Q27" s="8"/>
      <c r="R27" s="12"/>
      <c r="S27" s="12"/>
      <c r="T27" s="7"/>
      <c r="U27" s="7"/>
      <c r="V27" s="7"/>
      <c r="W27" s="6"/>
      <c r="X27" s="6"/>
      <c r="Y27" s="6"/>
      <c r="Z27" s="6"/>
    </row>
    <row r="28" spans="1:26" ht="15.75" thickBot="1" x14ac:dyDescent="0.25">
      <c r="B28" s="79" t="s">
        <v>30</v>
      </c>
      <c r="C28" s="80">
        <v>17</v>
      </c>
      <c r="N28" s="1"/>
      <c r="O28" s="6"/>
      <c r="P28" s="7"/>
      <c r="Q28" s="10"/>
      <c r="R28" s="10"/>
      <c r="S28" s="10"/>
      <c r="T28" s="7"/>
      <c r="U28" s="7"/>
      <c r="V28" s="7"/>
      <c r="W28" s="7"/>
      <c r="X28" s="7"/>
      <c r="Y28" s="7"/>
      <c r="Z28" s="7"/>
    </row>
    <row r="29" spans="1:26" ht="15.75" thickBot="1" x14ac:dyDescent="0.25">
      <c r="B29" s="17" t="s">
        <v>87</v>
      </c>
      <c r="C29" s="46">
        <v>21</v>
      </c>
      <c r="M29" s="1"/>
      <c r="O29" s="7"/>
      <c r="P29" s="7"/>
      <c r="Q29" s="13"/>
      <c r="R29" s="10"/>
      <c r="S29" s="10"/>
      <c r="T29" s="7"/>
      <c r="U29" s="7"/>
      <c r="V29" s="7"/>
      <c r="W29" s="7"/>
      <c r="X29" s="7"/>
      <c r="Y29" s="7"/>
      <c r="Z29" s="7"/>
    </row>
    <row r="30" spans="1:26" ht="15.75" thickBot="1" x14ac:dyDescent="0.25">
      <c r="A30" s="1"/>
      <c r="B30" s="1"/>
      <c r="C30" s="1"/>
      <c r="D30" s="1"/>
      <c r="E30" s="1"/>
      <c r="F30" s="16"/>
      <c r="G30" s="1"/>
      <c r="H30" s="53"/>
      <c r="I30" s="53"/>
      <c r="J30" s="1"/>
      <c r="K30" s="1"/>
      <c r="L30" s="1"/>
      <c r="O30" s="7"/>
      <c r="P30" s="7"/>
      <c r="Q30" s="10"/>
      <c r="R30" s="10"/>
      <c r="S30" s="10"/>
      <c r="T30" s="7"/>
      <c r="U30" s="7"/>
      <c r="V30" s="7"/>
      <c r="W30" s="7"/>
      <c r="X30" s="7"/>
      <c r="Y30" s="7"/>
      <c r="Z30" s="7"/>
    </row>
    <row r="31" spans="1:26" ht="15.75" customHeight="1" x14ac:dyDescent="0.2">
      <c r="B31" s="112" t="s">
        <v>95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4"/>
      <c r="N31" s="56"/>
      <c r="O31" s="56"/>
      <c r="P31" s="56"/>
      <c r="Q31" s="10"/>
      <c r="R31" s="10"/>
      <c r="S31" s="10"/>
      <c r="T31" s="7"/>
      <c r="U31" s="7"/>
      <c r="V31" s="7"/>
      <c r="W31" s="7"/>
      <c r="X31" s="7"/>
      <c r="Y31" s="7"/>
      <c r="Z31" s="7"/>
    </row>
    <row r="32" spans="1:26" ht="15.75" customHeight="1" thickBot="1" x14ac:dyDescent="0.25">
      <c r="B32" s="115" t="s">
        <v>91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7"/>
      <c r="N32" s="56"/>
      <c r="O32" s="56"/>
      <c r="P32" s="56"/>
      <c r="Q32" s="10"/>
      <c r="R32" s="10"/>
      <c r="S32" s="10"/>
      <c r="T32" s="7"/>
      <c r="U32" s="7"/>
      <c r="V32" s="7"/>
      <c r="W32" s="7"/>
      <c r="X32" s="7"/>
      <c r="Y32" s="7"/>
      <c r="Z32" s="7"/>
    </row>
    <row r="33" spans="1:26" x14ac:dyDescent="0.2">
      <c r="N33" s="5"/>
      <c r="O33" s="7"/>
      <c r="P33" s="7"/>
      <c r="Q33" s="10"/>
      <c r="R33" s="10"/>
      <c r="S33" s="10"/>
      <c r="T33" s="7"/>
      <c r="U33" s="7"/>
      <c r="V33" s="7"/>
      <c r="W33" s="7"/>
      <c r="X33" s="7"/>
      <c r="Y33" s="7"/>
      <c r="Z33" s="7"/>
    </row>
    <row r="34" spans="1:26" x14ac:dyDescent="0.2">
      <c r="O34" s="7"/>
      <c r="P34" s="7"/>
      <c r="Q34" s="10"/>
      <c r="R34" s="10"/>
      <c r="S34" s="10"/>
      <c r="T34" s="7"/>
      <c r="U34" s="7"/>
      <c r="V34" s="7"/>
      <c r="W34" s="7"/>
      <c r="X34" s="7"/>
      <c r="Y34" s="7"/>
      <c r="Z34" s="7"/>
    </row>
    <row r="35" spans="1:26" ht="13.5" thickBot="1" x14ac:dyDescent="0.25">
      <c r="O35" s="7"/>
      <c r="P35" s="7"/>
      <c r="Q35" s="10"/>
      <c r="R35" s="10"/>
      <c r="S35" s="10"/>
      <c r="T35" s="7"/>
      <c r="U35" s="7"/>
      <c r="V35" s="7"/>
      <c r="W35" s="7"/>
      <c r="X35" s="7"/>
      <c r="Y35" s="7"/>
      <c r="Z35" s="7"/>
    </row>
    <row r="36" spans="1:26" ht="15.75" thickBot="1" x14ac:dyDescent="0.25">
      <c r="A36" s="2"/>
      <c r="B36" s="42" t="s">
        <v>12</v>
      </c>
      <c r="C36" s="43"/>
      <c r="D36" s="43"/>
      <c r="E36" s="43"/>
      <c r="F36" s="43"/>
      <c r="G36" s="44"/>
      <c r="H36" s="49"/>
      <c r="O36" s="7"/>
      <c r="P36" s="7"/>
      <c r="Q36" s="10"/>
      <c r="R36" s="10"/>
      <c r="S36" s="10"/>
      <c r="T36" s="7"/>
      <c r="U36" s="7"/>
      <c r="V36" s="7"/>
      <c r="W36" s="7"/>
      <c r="X36" s="7"/>
      <c r="Y36" s="7"/>
      <c r="Z36" s="7"/>
    </row>
    <row r="37" spans="1:26" ht="13.5" thickBot="1" x14ac:dyDescent="0.25">
      <c r="O37" s="7"/>
      <c r="P37" s="7"/>
      <c r="Q37" s="10"/>
      <c r="R37" s="10"/>
      <c r="S37" s="10"/>
      <c r="T37" s="7"/>
      <c r="U37" s="7"/>
      <c r="V37" s="7"/>
      <c r="W37" s="7"/>
      <c r="X37" s="7"/>
      <c r="Y37" s="7"/>
      <c r="Z37" s="7"/>
    </row>
    <row r="38" spans="1:26" ht="15.75" thickBot="1" x14ac:dyDescent="0.25">
      <c r="A38" s="33" t="s">
        <v>0</v>
      </c>
      <c r="B38" s="34" t="s">
        <v>3</v>
      </c>
      <c r="C38" s="127" t="s">
        <v>4</v>
      </c>
      <c r="D38" s="128"/>
      <c r="E38" s="127" t="s">
        <v>9</v>
      </c>
      <c r="F38" s="129"/>
      <c r="G38" s="130" t="s">
        <v>89</v>
      </c>
      <c r="H38" s="130"/>
      <c r="I38" s="130" t="s">
        <v>88</v>
      </c>
      <c r="J38" s="131"/>
      <c r="K38" s="1"/>
      <c r="O38" s="7"/>
      <c r="P38" s="7"/>
      <c r="Q38" s="10"/>
      <c r="R38" s="10"/>
      <c r="S38" s="10"/>
      <c r="T38" s="7"/>
      <c r="U38" s="7"/>
      <c r="V38" s="7"/>
      <c r="W38" s="7"/>
      <c r="X38" s="7"/>
      <c r="Y38" s="7"/>
      <c r="Z38" s="7"/>
    </row>
    <row r="39" spans="1:26" x14ac:dyDescent="0.2">
      <c r="A39" s="81">
        <v>1</v>
      </c>
      <c r="B39" s="82" t="s">
        <v>31</v>
      </c>
      <c r="C39" s="120" t="s">
        <v>32</v>
      </c>
      <c r="D39" s="120"/>
      <c r="E39" s="120" t="s">
        <v>33</v>
      </c>
      <c r="F39" s="120"/>
      <c r="G39" s="120">
        <v>1</v>
      </c>
      <c r="H39" s="120"/>
      <c r="I39" s="121" t="s">
        <v>90</v>
      </c>
      <c r="J39" s="122"/>
      <c r="O39" s="7"/>
      <c r="P39" s="7"/>
      <c r="Q39" s="10"/>
      <c r="R39" s="10"/>
      <c r="S39" s="10"/>
      <c r="T39" s="7"/>
      <c r="U39" s="7"/>
      <c r="V39" s="7"/>
      <c r="W39" s="7"/>
      <c r="X39" s="7"/>
      <c r="Y39" s="7"/>
      <c r="Z39" s="7"/>
    </row>
    <row r="40" spans="1:26" x14ac:dyDescent="0.2">
      <c r="A40" s="73">
        <v>2</v>
      </c>
      <c r="B40" s="83" t="s">
        <v>50</v>
      </c>
      <c r="C40" s="119">
        <v>12.3</v>
      </c>
      <c r="D40" s="119"/>
      <c r="E40" s="119" t="s">
        <v>66</v>
      </c>
      <c r="F40" s="119"/>
      <c r="G40" s="119">
        <v>7</v>
      </c>
      <c r="H40" s="119"/>
      <c r="I40" s="125" t="s">
        <v>90</v>
      </c>
      <c r="J40" s="126"/>
      <c r="O40" s="7"/>
      <c r="P40" s="7"/>
      <c r="Q40" s="10"/>
      <c r="R40" s="10"/>
      <c r="S40" s="10"/>
      <c r="T40" s="7"/>
      <c r="U40" s="7"/>
      <c r="V40" s="7"/>
      <c r="W40" s="7"/>
      <c r="X40" s="7"/>
      <c r="Y40" s="7"/>
      <c r="Z40" s="7"/>
    </row>
    <row r="41" spans="1:26" ht="13.5" thickBot="1" x14ac:dyDescent="0.25">
      <c r="A41" s="21">
        <v>3</v>
      </c>
      <c r="B41" s="22" t="s">
        <v>68</v>
      </c>
      <c r="C41" s="118" t="s">
        <v>67</v>
      </c>
      <c r="D41" s="118"/>
      <c r="E41" s="118" t="s">
        <v>66</v>
      </c>
      <c r="F41" s="118"/>
      <c r="G41" s="118">
        <v>2</v>
      </c>
      <c r="H41" s="118"/>
      <c r="I41" s="123" t="s">
        <v>65</v>
      </c>
      <c r="J41" s="124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thickBot="1" x14ac:dyDescent="0.25">
      <c r="O43" s="7"/>
      <c r="P43" s="6"/>
      <c r="Q43" s="6"/>
      <c r="R43" s="6"/>
      <c r="S43" s="6"/>
      <c r="T43" s="6"/>
      <c r="U43" s="6"/>
      <c r="V43" s="6"/>
      <c r="W43" s="6"/>
      <c r="X43" s="6"/>
      <c r="Y43" s="7"/>
      <c r="Z43" s="7"/>
    </row>
    <row r="44" spans="1:26" ht="12.75" customHeight="1" x14ac:dyDescent="0.2">
      <c r="B44" s="112" t="s">
        <v>95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4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" customHeight="1" thickBot="1" x14ac:dyDescent="0.25">
      <c r="B45" s="115" t="s">
        <v>91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7"/>
      <c r="O45" s="7"/>
      <c r="P45" s="8"/>
      <c r="Q45" s="9"/>
      <c r="R45" s="9"/>
      <c r="S45" s="9"/>
      <c r="T45" s="9"/>
      <c r="U45" s="9"/>
      <c r="V45" s="9"/>
      <c r="W45" s="9"/>
      <c r="X45" s="9"/>
      <c r="Y45" s="9"/>
      <c r="Z45" s="7"/>
    </row>
    <row r="46" spans="1:26" x14ac:dyDescent="0.2">
      <c r="O46" s="7"/>
      <c r="P46" s="7"/>
      <c r="Q46" s="10"/>
      <c r="R46" s="10"/>
      <c r="S46" s="10"/>
      <c r="T46" s="10"/>
      <c r="U46" s="10"/>
      <c r="V46" s="10"/>
      <c r="W46" s="7"/>
      <c r="X46" s="10"/>
      <c r="Y46" s="11"/>
      <c r="Z46" s="7"/>
    </row>
    <row r="47" spans="1:26" ht="15.75" customHeight="1" x14ac:dyDescent="0.2">
      <c r="O47" s="7"/>
      <c r="P47" s="7"/>
      <c r="Q47" s="10"/>
      <c r="R47" s="10"/>
      <c r="S47" s="10"/>
      <c r="T47" s="10"/>
      <c r="U47" s="10"/>
      <c r="V47" s="10"/>
      <c r="W47" s="7"/>
      <c r="X47" s="10"/>
      <c r="Y47" s="11"/>
      <c r="Z47" s="7"/>
    </row>
    <row r="48" spans="1:26" ht="13.5" thickBot="1" x14ac:dyDescent="0.25">
      <c r="A48" s="15"/>
      <c r="B48" s="5"/>
      <c r="C48" s="15"/>
      <c r="D48" s="15"/>
      <c r="E48" s="15"/>
      <c r="O48" s="7"/>
      <c r="Y48" s="11"/>
      <c r="Z48" s="7"/>
    </row>
    <row r="49" spans="1:26" ht="15.75" thickBot="1" x14ac:dyDescent="0.25">
      <c r="A49" s="2"/>
      <c r="B49" s="42" t="s">
        <v>10</v>
      </c>
      <c r="C49" s="43"/>
      <c r="D49" s="43"/>
      <c r="E49" s="43"/>
      <c r="F49" s="43"/>
      <c r="G49" s="44"/>
      <c r="H49" s="54"/>
      <c r="I49" s="53"/>
      <c r="J49" s="1"/>
      <c r="P49" s="7"/>
      <c r="Q49" s="10"/>
      <c r="R49" s="10"/>
      <c r="S49" s="10"/>
      <c r="T49" s="10"/>
      <c r="U49" s="10"/>
      <c r="V49" s="10"/>
      <c r="W49" s="7"/>
      <c r="X49" s="10"/>
      <c r="Y49" s="11"/>
      <c r="Z49" s="7"/>
    </row>
    <row r="50" spans="1:26" ht="13.5" thickBot="1" x14ac:dyDescent="0.25">
      <c r="K50" s="4" t="s">
        <v>8</v>
      </c>
      <c r="O50" s="7"/>
      <c r="P50" s="7"/>
      <c r="Q50" s="10"/>
      <c r="R50" s="10"/>
      <c r="S50" s="10"/>
      <c r="T50" s="10"/>
      <c r="U50" s="10"/>
      <c r="V50" s="10"/>
      <c r="W50" s="7"/>
      <c r="X50" s="10"/>
      <c r="Y50" s="11"/>
      <c r="Z50" s="7"/>
    </row>
    <row r="51" spans="1:26" ht="26.25" thickBot="1" x14ac:dyDescent="0.25">
      <c r="A51" s="28" t="s">
        <v>0</v>
      </c>
      <c r="B51" s="28" t="s">
        <v>3</v>
      </c>
      <c r="C51" s="32" t="str">
        <f t="shared" ref="C51:I51" si="1">C3</f>
        <v>8 / 9  april</v>
      </c>
      <c r="D51" s="31" t="str">
        <f t="shared" si="1"/>
        <v xml:space="preserve">13 / 14  mei </v>
      </c>
      <c r="E51" s="31" t="str">
        <f t="shared" si="1"/>
        <v xml:space="preserve">10 / 11 juni </v>
      </c>
      <c r="F51" s="31" t="str">
        <f t="shared" si="1"/>
        <v>15 / 16 juli</v>
      </c>
      <c r="G51" s="31" t="str">
        <f t="shared" si="1"/>
        <v>19 / 20 aug.</v>
      </c>
      <c r="H51" s="51" t="str">
        <f t="shared" si="1"/>
        <v xml:space="preserve">15 / 16 sept. </v>
      </c>
      <c r="I51" s="55" t="str">
        <f t="shared" si="1"/>
        <v xml:space="preserve">14 / 15 okt. </v>
      </c>
      <c r="J51" s="31" t="s">
        <v>5</v>
      </c>
      <c r="K51" s="40" t="s">
        <v>2</v>
      </c>
      <c r="L51" s="41"/>
      <c r="O51" s="10"/>
      <c r="P51" s="7"/>
      <c r="Q51" s="10"/>
      <c r="R51" s="10"/>
      <c r="S51" s="10"/>
      <c r="T51" s="10"/>
      <c r="U51" s="10"/>
      <c r="V51" s="10"/>
      <c r="W51" s="7"/>
      <c r="X51" s="10"/>
      <c r="Y51" s="11"/>
      <c r="Z51" s="7"/>
    </row>
    <row r="52" spans="1:26" x14ac:dyDescent="0.2">
      <c r="A52" s="72">
        <v>1</v>
      </c>
      <c r="B52" s="64" t="s">
        <v>38</v>
      </c>
      <c r="C52" s="65">
        <v>2</v>
      </c>
      <c r="D52" s="65">
        <v>17</v>
      </c>
      <c r="E52" s="65">
        <v>15</v>
      </c>
      <c r="F52" s="65">
        <v>3</v>
      </c>
      <c r="G52" s="65">
        <v>9</v>
      </c>
      <c r="H52" s="66">
        <v>1</v>
      </c>
      <c r="I52" s="88">
        <v>8</v>
      </c>
      <c r="J52" s="111">
        <f t="shared" ref="J52:J90" si="2">C52+D52+E52+F52+G52+H52+I52</f>
        <v>55</v>
      </c>
      <c r="K52" s="93">
        <f>32.1+8.5+4.4+26.3+13.1+61.5+12.8</f>
        <v>158.69999999999999</v>
      </c>
      <c r="L52" s="67" t="s">
        <v>6</v>
      </c>
      <c r="O52" s="10"/>
      <c r="P52" s="7"/>
      <c r="Q52" s="10"/>
      <c r="R52" s="10"/>
      <c r="S52" s="10"/>
      <c r="T52" s="10"/>
      <c r="U52" s="10"/>
      <c r="V52" s="10"/>
      <c r="W52" s="7"/>
      <c r="X52" s="10"/>
      <c r="Y52" s="11"/>
      <c r="Z52" s="7"/>
    </row>
    <row r="53" spans="1:26" x14ac:dyDescent="0.2">
      <c r="A53" s="18">
        <v>2</v>
      </c>
      <c r="B53" s="3" t="s">
        <v>46</v>
      </c>
      <c r="C53" s="45">
        <v>6</v>
      </c>
      <c r="D53" s="45">
        <v>14</v>
      </c>
      <c r="E53" s="45">
        <v>8</v>
      </c>
      <c r="F53" s="45">
        <v>9</v>
      </c>
      <c r="G53" s="45">
        <v>13</v>
      </c>
      <c r="H53" s="47">
        <v>6</v>
      </c>
      <c r="I53" s="90">
        <v>3</v>
      </c>
      <c r="J53" s="97">
        <f t="shared" si="2"/>
        <v>59</v>
      </c>
      <c r="K53" s="37">
        <f>19.7+10.6+13.4+10.1+9.8+25.5+30.1</f>
        <v>119.19999999999999</v>
      </c>
      <c r="L53" s="19" t="s">
        <v>6</v>
      </c>
      <c r="O53" s="10"/>
      <c r="Y53" s="11"/>
      <c r="Z53" s="7"/>
    </row>
    <row r="54" spans="1:26" x14ac:dyDescent="0.2">
      <c r="A54" s="18">
        <v>3</v>
      </c>
      <c r="B54" s="3" t="s">
        <v>44</v>
      </c>
      <c r="C54" s="45">
        <v>33</v>
      </c>
      <c r="D54" s="45">
        <v>2</v>
      </c>
      <c r="E54" s="45">
        <v>1</v>
      </c>
      <c r="F54" s="45">
        <v>13</v>
      </c>
      <c r="G54" s="45">
        <v>6</v>
      </c>
      <c r="H54" s="47">
        <v>3</v>
      </c>
      <c r="I54" s="90">
        <v>1</v>
      </c>
      <c r="J54" s="97">
        <f t="shared" si="2"/>
        <v>59</v>
      </c>
      <c r="K54" s="37">
        <f>82.5+31.8+4.8+19.1+29.8+73.4</f>
        <v>241.4</v>
      </c>
      <c r="L54" s="19" t="s">
        <v>6</v>
      </c>
      <c r="P54" s="7"/>
      <c r="Q54" s="10"/>
      <c r="R54" s="10"/>
      <c r="S54" s="10"/>
      <c r="T54" s="10"/>
      <c r="U54" s="10"/>
      <c r="V54" s="10"/>
      <c r="W54" s="7"/>
      <c r="X54" s="10"/>
      <c r="Y54" s="11"/>
      <c r="Z54" s="7"/>
    </row>
    <row r="55" spans="1:26" x14ac:dyDescent="0.2">
      <c r="A55" s="18">
        <v>4</v>
      </c>
      <c r="B55" s="3" t="s">
        <v>43</v>
      </c>
      <c r="C55" s="45">
        <v>4</v>
      </c>
      <c r="D55" s="45">
        <v>5</v>
      </c>
      <c r="E55" s="45">
        <v>7</v>
      </c>
      <c r="F55" s="45">
        <v>15</v>
      </c>
      <c r="G55" s="45">
        <v>7</v>
      </c>
      <c r="H55" s="47">
        <v>10</v>
      </c>
      <c r="I55" s="90">
        <v>15</v>
      </c>
      <c r="J55" s="97">
        <f t="shared" si="2"/>
        <v>63</v>
      </c>
      <c r="K55" s="37">
        <f>23.4+27.5+17+3.4+15.6+19.1+6.4</f>
        <v>112.4</v>
      </c>
      <c r="L55" s="19" t="s">
        <v>6</v>
      </c>
      <c r="O55" s="10"/>
      <c r="Y55" s="11"/>
      <c r="Z55" s="7"/>
    </row>
    <row r="56" spans="1:26" x14ac:dyDescent="0.2">
      <c r="A56" s="18">
        <v>5</v>
      </c>
      <c r="B56" s="3" t="s">
        <v>53</v>
      </c>
      <c r="C56" s="45">
        <v>5</v>
      </c>
      <c r="D56" s="45">
        <v>12</v>
      </c>
      <c r="E56" s="45">
        <v>5</v>
      </c>
      <c r="F56" s="45">
        <v>5</v>
      </c>
      <c r="G56" s="45">
        <v>18</v>
      </c>
      <c r="H56" s="47">
        <v>5</v>
      </c>
      <c r="I56" s="90">
        <v>14</v>
      </c>
      <c r="J56" s="97">
        <f t="shared" si="2"/>
        <v>64</v>
      </c>
      <c r="K56" s="37">
        <f>23.1+12.4+21.8+13.7+2.5+26.4+7.6</f>
        <v>107.5</v>
      </c>
      <c r="L56" s="19" t="s">
        <v>6</v>
      </c>
      <c r="P56" s="7"/>
      <c r="Q56" s="10"/>
      <c r="R56" s="10"/>
      <c r="S56" s="10"/>
      <c r="T56" s="10"/>
      <c r="U56" s="10"/>
      <c r="V56" s="10"/>
      <c r="W56" s="7"/>
      <c r="X56" s="10"/>
      <c r="Y56" s="11"/>
      <c r="Z56" s="7"/>
    </row>
    <row r="57" spans="1:26" x14ac:dyDescent="0.2">
      <c r="A57" s="18">
        <v>6</v>
      </c>
      <c r="B57" s="3" t="s">
        <v>45</v>
      </c>
      <c r="C57" s="45">
        <v>33</v>
      </c>
      <c r="D57" s="45">
        <v>1</v>
      </c>
      <c r="E57" s="45">
        <v>16</v>
      </c>
      <c r="F57" s="45">
        <v>10</v>
      </c>
      <c r="G57" s="45">
        <v>4</v>
      </c>
      <c r="H57" s="47">
        <v>2</v>
      </c>
      <c r="I57" s="90">
        <v>2</v>
      </c>
      <c r="J57" s="97">
        <f t="shared" si="2"/>
        <v>68</v>
      </c>
      <c r="K57" s="37">
        <f>91.2+3.6+9.9+24.1+46.6+55.6</f>
        <v>231</v>
      </c>
      <c r="L57" s="19" t="s">
        <v>6</v>
      </c>
      <c r="O57" s="10"/>
      <c r="P57" s="7"/>
      <c r="Q57" s="10"/>
      <c r="R57" s="10"/>
      <c r="S57" s="10"/>
      <c r="T57" s="10"/>
      <c r="U57" s="10"/>
      <c r="V57" s="10"/>
      <c r="W57" s="7"/>
      <c r="X57" s="10"/>
      <c r="Y57" s="11"/>
      <c r="Z57" s="7"/>
    </row>
    <row r="58" spans="1:26" x14ac:dyDescent="0.2">
      <c r="A58" s="18">
        <v>7</v>
      </c>
      <c r="B58" s="3" t="s">
        <v>52</v>
      </c>
      <c r="C58" s="45">
        <v>13</v>
      </c>
      <c r="D58" s="45">
        <v>9</v>
      </c>
      <c r="E58" s="45">
        <v>2</v>
      </c>
      <c r="F58" s="45">
        <v>7</v>
      </c>
      <c r="G58" s="45">
        <v>33</v>
      </c>
      <c r="H58" s="47">
        <v>8</v>
      </c>
      <c r="I58" s="90">
        <v>13</v>
      </c>
      <c r="J58" s="97">
        <f t="shared" si="2"/>
        <v>85</v>
      </c>
      <c r="K58" s="37">
        <f>9.1+18.4+31.7+11.7+23+7.7</f>
        <v>101.60000000000001</v>
      </c>
      <c r="L58" s="19" t="s">
        <v>6</v>
      </c>
      <c r="O58" s="10"/>
      <c r="P58" s="7"/>
      <c r="Q58" s="10"/>
      <c r="R58" s="10"/>
      <c r="S58" s="10"/>
      <c r="T58" s="10"/>
      <c r="U58" s="10"/>
      <c r="V58" s="10"/>
      <c r="W58" s="7"/>
      <c r="X58" s="10"/>
      <c r="Y58" s="11"/>
      <c r="Z58" s="7"/>
    </row>
    <row r="59" spans="1:26" x14ac:dyDescent="0.2">
      <c r="A59" s="18">
        <v>8</v>
      </c>
      <c r="B59" s="3" t="s">
        <v>51</v>
      </c>
      <c r="C59" s="45">
        <v>9</v>
      </c>
      <c r="D59" s="45">
        <v>3</v>
      </c>
      <c r="E59" s="45">
        <v>6</v>
      </c>
      <c r="F59" s="45">
        <v>6</v>
      </c>
      <c r="G59" s="45">
        <v>16</v>
      </c>
      <c r="H59" s="47">
        <v>14</v>
      </c>
      <c r="I59" s="90">
        <v>33</v>
      </c>
      <c r="J59" s="97">
        <f t="shared" si="2"/>
        <v>87</v>
      </c>
      <c r="K59" s="37">
        <f>12.1+41+18.6+12.4+7.4+6.7</f>
        <v>98.200000000000017</v>
      </c>
      <c r="L59" s="19" t="s">
        <v>6</v>
      </c>
      <c r="O59" s="10"/>
      <c r="P59" s="7"/>
      <c r="Q59" s="10"/>
      <c r="R59" s="10"/>
      <c r="S59" s="10"/>
      <c r="T59" s="10"/>
      <c r="U59" s="10"/>
      <c r="V59" s="10"/>
      <c r="W59" s="7"/>
      <c r="X59" s="10"/>
      <c r="Y59" s="11"/>
      <c r="Z59" s="7"/>
    </row>
    <row r="60" spans="1:26" x14ac:dyDescent="0.2">
      <c r="A60" s="18">
        <v>9</v>
      </c>
      <c r="B60" s="3" t="s">
        <v>50</v>
      </c>
      <c r="C60" s="45">
        <v>12</v>
      </c>
      <c r="D60" s="45">
        <v>8</v>
      </c>
      <c r="E60" s="45">
        <v>13</v>
      </c>
      <c r="F60" s="45">
        <v>8</v>
      </c>
      <c r="G60" s="45">
        <v>33</v>
      </c>
      <c r="H60" s="47">
        <v>12</v>
      </c>
      <c r="I60" s="90">
        <v>4</v>
      </c>
      <c r="J60" s="97">
        <f t="shared" si="2"/>
        <v>90</v>
      </c>
      <c r="K60" s="37">
        <f>10.1+19.3+6.8+11.6+11.3+20.4</f>
        <v>79.5</v>
      </c>
      <c r="L60" s="19" t="s">
        <v>6</v>
      </c>
      <c r="O60" s="10"/>
      <c r="P60" s="7"/>
      <c r="Q60" s="10"/>
      <c r="R60" s="10"/>
      <c r="S60" s="10"/>
      <c r="T60" s="10"/>
      <c r="U60" s="10"/>
      <c r="V60" s="10"/>
      <c r="W60" s="7"/>
      <c r="X60" s="10"/>
      <c r="Y60" s="11"/>
      <c r="Z60" s="7"/>
    </row>
    <row r="61" spans="1:26" x14ac:dyDescent="0.2">
      <c r="A61" s="18">
        <v>10</v>
      </c>
      <c r="B61" s="3" t="s">
        <v>37</v>
      </c>
      <c r="C61" s="45">
        <v>33</v>
      </c>
      <c r="D61" s="45">
        <v>33</v>
      </c>
      <c r="E61" s="45">
        <v>3</v>
      </c>
      <c r="F61" s="45">
        <v>11</v>
      </c>
      <c r="G61" s="45">
        <v>5</v>
      </c>
      <c r="H61" s="47">
        <v>15</v>
      </c>
      <c r="I61" s="90">
        <v>7</v>
      </c>
      <c r="J61" s="97">
        <f t="shared" si="2"/>
        <v>107</v>
      </c>
      <c r="K61" s="37">
        <f>29+7.1+20.3+5.1+15.8</f>
        <v>77.300000000000011</v>
      </c>
      <c r="L61" s="19" t="s">
        <v>6</v>
      </c>
      <c r="O61" s="10"/>
      <c r="Y61" s="11"/>
      <c r="Z61" s="7"/>
    </row>
    <row r="62" spans="1:26" x14ac:dyDescent="0.2">
      <c r="A62" s="18">
        <v>11</v>
      </c>
      <c r="B62" s="3" t="s">
        <v>36</v>
      </c>
      <c r="C62" s="45">
        <v>33</v>
      </c>
      <c r="D62" s="45">
        <v>6</v>
      </c>
      <c r="E62" s="45">
        <v>12</v>
      </c>
      <c r="F62" s="45">
        <v>33</v>
      </c>
      <c r="G62" s="45">
        <v>2</v>
      </c>
      <c r="H62" s="47">
        <v>7</v>
      </c>
      <c r="I62" s="90">
        <v>20</v>
      </c>
      <c r="J62" s="97">
        <f t="shared" si="2"/>
        <v>113</v>
      </c>
      <c r="K62" s="37">
        <f>25.8+7.7+32.5+24.9+2.1</f>
        <v>93</v>
      </c>
      <c r="L62" s="19" t="s">
        <v>6</v>
      </c>
      <c r="P62" s="7"/>
      <c r="Q62" s="10"/>
      <c r="R62" s="10"/>
      <c r="S62" s="10"/>
      <c r="T62" s="10"/>
      <c r="U62" s="10"/>
      <c r="V62" s="10"/>
      <c r="W62" s="7"/>
      <c r="X62" s="10"/>
      <c r="Y62" s="11"/>
      <c r="Z62" s="7"/>
    </row>
    <row r="63" spans="1:26" x14ac:dyDescent="0.2">
      <c r="A63" s="18">
        <v>12</v>
      </c>
      <c r="B63" s="3" t="s">
        <v>42</v>
      </c>
      <c r="C63" s="45">
        <v>8</v>
      </c>
      <c r="D63" s="45">
        <v>10</v>
      </c>
      <c r="E63" s="45">
        <v>10</v>
      </c>
      <c r="F63" s="45">
        <v>14</v>
      </c>
      <c r="G63" s="45">
        <v>8</v>
      </c>
      <c r="H63" s="47">
        <v>33</v>
      </c>
      <c r="I63" s="90">
        <v>33</v>
      </c>
      <c r="J63" s="97">
        <f t="shared" si="2"/>
        <v>116</v>
      </c>
      <c r="K63" s="37">
        <f>12.7+13.5+11+4+15.1</f>
        <v>56.300000000000004</v>
      </c>
      <c r="L63" s="19" t="s">
        <v>6</v>
      </c>
      <c r="O63" s="10"/>
      <c r="P63" s="7"/>
      <c r="Q63" s="10"/>
      <c r="R63" s="10"/>
      <c r="S63" s="10"/>
      <c r="T63" s="10"/>
      <c r="U63" s="10"/>
      <c r="V63" s="10"/>
      <c r="W63" s="7"/>
      <c r="X63" s="10"/>
      <c r="Y63" s="11"/>
      <c r="Z63" s="7"/>
    </row>
    <row r="64" spans="1:26" x14ac:dyDescent="0.2">
      <c r="A64" s="18">
        <v>13</v>
      </c>
      <c r="B64" s="3" t="s">
        <v>35</v>
      </c>
      <c r="C64" s="45">
        <v>33</v>
      </c>
      <c r="D64" s="45">
        <v>4</v>
      </c>
      <c r="E64" s="45">
        <v>33</v>
      </c>
      <c r="F64" s="45">
        <v>4</v>
      </c>
      <c r="G64" s="45">
        <v>3</v>
      </c>
      <c r="H64" s="47">
        <v>33</v>
      </c>
      <c r="I64" s="90">
        <v>17</v>
      </c>
      <c r="J64" s="97">
        <f t="shared" si="2"/>
        <v>127</v>
      </c>
      <c r="K64" s="100">
        <f>31.2+20.7+29.1+5</f>
        <v>86</v>
      </c>
      <c r="L64" s="24" t="s">
        <v>6</v>
      </c>
      <c r="O64" s="10"/>
      <c r="P64" s="7"/>
      <c r="Q64" s="10"/>
      <c r="R64" s="10"/>
      <c r="S64" s="10"/>
      <c r="T64" s="10"/>
      <c r="U64" s="10"/>
      <c r="V64" s="10"/>
      <c r="W64" s="7"/>
      <c r="X64" s="10"/>
      <c r="Y64" s="11"/>
      <c r="Z64" s="7"/>
    </row>
    <row r="65" spans="1:26" x14ac:dyDescent="0.2">
      <c r="A65" s="18">
        <v>14</v>
      </c>
      <c r="B65" s="3" t="s">
        <v>47</v>
      </c>
      <c r="C65" s="45">
        <v>33</v>
      </c>
      <c r="D65" s="45">
        <v>13</v>
      </c>
      <c r="E65" s="45">
        <v>10</v>
      </c>
      <c r="F65" s="45">
        <v>33</v>
      </c>
      <c r="G65" s="45">
        <v>17</v>
      </c>
      <c r="H65" s="47">
        <v>13</v>
      </c>
      <c r="I65" s="90">
        <v>12</v>
      </c>
      <c r="J65" s="97">
        <f t="shared" si="2"/>
        <v>131</v>
      </c>
      <c r="K65" s="37">
        <f>12.1+11+8.1+10.3+8.3</f>
        <v>49.8</v>
      </c>
      <c r="L65" s="19" t="s">
        <v>6</v>
      </c>
      <c r="O65" s="10"/>
      <c r="X65" s="10"/>
      <c r="Y65" s="11"/>
      <c r="Z65" s="7"/>
    </row>
    <row r="66" spans="1:26" x14ac:dyDescent="0.2">
      <c r="A66" s="18">
        <v>15</v>
      </c>
      <c r="B66" s="3" t="s">
        <v>64</v>
      </c>
      <c r="C66" s="45">
        <v>10</v>
      </c>
      <c r="D66" s="45">
        <v>33</v>
      </c>
      <c r="E66" s="45">
        <v>33</v>
      </c>
      <c r="F66" s="45">
        <v>2</v>
      </c>
      <c r="G66" s="45">
        <v>14</v>
      </c>
      <c r="H66" s="47">
        <v>33</v>
      </c>
      <c r="I66" s="90">
        <v>11</v>
      </c>
      <c r="J66" s="97">
        <f t="shared" si="2"/>
        <v>136</v>
      </c>
      <c r="K66" s="37">
        <f>11.1+28.5+8.4+8.9</f>
        <v>56.9</v>
      </c>
      <c r="L66" s="19" t="s">
        <v>6</v>
      </c>
      <c r="P66" s="7"/>
      <c r="Q66" s="10"/>
      <c r="R66" s="10"/>
      <c r="S66" s="10"/>
      <c r="T66" s="10"/>
      <c r="U66" s="10"/>
      <c r="V66" s="10"/>
      <c r="W66" s="7"/>
      <c r="X66" s="10"/>
      <c r="Y66" s="11"/>
      <c r="Z66" s="7"/>
    </row>
    <row r="67" spans="1:26" x14ac:dyDescent="0.2">
      <c r="A67" s="18">
        <v>16</v>
      </c>
      <c r="B67" s="3" t="s">
        <v>63</v>
      </c>
      <c r="C67" s="45">
        <v>11</v>
      </c>
      <c r="D67" s="45">
        <v>33</v>
      </c>
      <c r="E67" s="45">
        <v>33</v>
      </c>
      <c r="F67" s="45">
        <v>33</v>
      </c>
      <c r="G67" s="45">
        <v>15</v>
      </c>
      <c r="H67" s="47">
        <v>4</v>
      </c>
      <c r="I67" s="90">
        <v>18</v>
      </c>
      <c r="J67" s="97">
        <f t="shared" si="2"/>
        <v>147</v>
      </c>
      <c r="K67" s="37">
        <f>11+7.5+27.7+4.3</f>
        <v>50.5</v>
      </c>
      <c r="L67" s="19" t="s">
        <v>6</v>
      </c>
      <c r="O67" s="10"/>
      <c r="Z67" s="7"/>
    </row>
    <row r="68" spans="1:26" x14ac:dyDescent="0.2">
      <c r="A68" s="27">
        <v>17</v>
      </c>
      <c r="B68" s="3" t="s">
        <v>39</v>
      </c>
      <c r="C68" s="45">
        <v>1</v>
      </c>
      <c r="D68" s="45">
        <v>33</v>
      </c>
      <c r="E68" s="45">
        <v>33</v>
      </c>
      <c r="F68" s="45">
        <v>33</v>
      </c>
      <c r="G68" s="45">
        <v>12</v>
      </c>
      <c r="H68" s="47">
        <v>11</v>
      </c>
      <c r="I68" s="90">
        <v>33</v>
      </c>
      <c r="J68" s="97">
        <f t="shared" si="2"/>
        <v>156</v>
      </c>
      <c r="K68" s="37">
        <f>38.5+9.8+18.3</f>
        <v>66.599999999999994</v>
      </c>
      <c r="L68" s="19" t="s">
        <v>6</v>
      </c>
      <c r="X68" s="10"/>
      <c r="Y68" s="11"/>
      <c r="Z68" s="7"/>
    </row>
    <row r="69" spans="1:26" x14ac:dyDescent="0.2">
      <c r="A69" s="18">
        <v>18</v>
      </c>
      <c r="B69" s="3" t="s">
        <v>41</v>
      </c>
      <c r="C69" s="45">
        <v>33</v>
      </c>
      <c r="D69" s="45">
        <v>37</v>
      </c>
      <c r="E69" s="45">
        <v>4</v>
      </c>
      <c r="F69" s="45">
        <v>1</v>
      </c>
      <c r="G69" s="45">
        <v>33</v>
      </c>
      <c r="H69" s="47">
        <v>37</v>
      </c>
      <c r="I69" s="90">
        <v>16</v>
      </c>
      <c r="J69" s="97">
        <f t="shared" si="2"/>
        <v>161</v>
      </c>
      <c r="K69" s="37">
        <f>27.3+37.1+6.3</f>
        <v>70.7</v>
      </c>
      <c r="L69" s="19" t="s">
        <v>6</v>
      </c>
      <c r="P69" s="7"/>
      <c r="Q69" s="10"/>
      <c r="R69" s="10"/>
      <c r="S69" s="10"/>
      <c r="T69" s="10"/>
      <c r="U69" s="10"/>
      <c r="V69" s="10"/>
      <c r="W69" s="7"/>
      <c r="X69" s="10"/>
      <c r="Y69" s="11"/>
      <c r="Z69" s="7"/>
    </row>
    <row r="70" spans="1:26" x14ac:dyDescent="0.2">
      <c r="A70" s="75">
        <v>19</v>
      </c>
      <c r="B70" s="57" t="s">
        <v>48</v>
      </c>
      <c r="C70" s="58">
        <v>33</v>
      </c>
      <c r="D70" s="58">
        <v>37</v>
      </c>
      <c r="E70" s="58">
        <v>9</v>
      </c>
      <c r="F70" s="58">
        <v>37</v>
      </c>
      <c r="G70" s="59">
        <v>1</v>
      </c>
      <c r="H70" s="59">
        <v>37</v>
      </c>
      <c r="I70" s="91">
        <v>10</v>
      </c>
      <c r="J70" s="97">
        <f t="shared" si="2"/>
        <v>164</v>
      </c>
      <c r="K70" s="37">
        <f>12.4+40.1+9.4</f>
        <v>61.9</v>
      </c>
      <c r="L70" s="19" t="s">
        <v>6</v>
      </c>
      <c r="O70" s="10"/>
      <c r="P70" s="7"/>
      <c r="Q70" s="10"/>
      <c r="R70" s="10"/>
      <c r="S70" s="10"/>
      <c r="T70" s="10"/>
      <c r="U70" s="10"/>
      <c r="V70" s="10"/>
      <c r="W70" s="7"/>
      <c r="X70" s="10"/>
      <c r="Y70" s="11"/>
      <c r="Z70" s="7"/>
    </row>
    <row r="71" spans="1:26" x14ac:dyDescent="0.2">
      <c r="A71" s="75">
        <v>20</v>
      </c>
      <c r="B71" s="57" t="s">
        <v>74</v>
      </c>
      <c r="C71" s="58">
        <v>37</v>
      </c>
      <c r="D71" s="58">
        <v>37</v>
      </c>
      <c r="E71" s="58">
        <v>11</v>
      </c>
      <c r="F71" s="58">
        <v>37</v>
      </c>
      <c r="G71" s="59">
        <v>11</v>
      </c>
      <c r="H71" s="59">
        <v>37</v>
      </c>
      <c r="I71" s="91">
        <v>5</v>
      </c>
      <c r="J71" s="97">
        <f t="shared" si="2"/>
        <v>175</v>
      </c>
      <c r="K71" s="37">
        <f>10+9.8+18.2</f>
        <v>38</v>
      </c>
      <c r="L71" s="19" t="s">
        <v>6</v>
      </c>
      <c r="O71" s="10"/>
      <c r="P71" s="7"/>
      <c r="Q71" s="10"/>
      <c r="R71" s="10"/>
      <c r="S71" s="10"/>
      <c r="T71" s="10"/>
      <c r="U71" s="10"/>
      <c r="V71" s="10"/>
      <c r="W71" s="7"/>
      <c r="X71" s="10"/>
      <c r="Y71" s="11"/>
      <c r="Z71" s="7"/>
    </row>
    <row r="72" spans="1:26" x14ac:dyDescent="0.2">
      <c r="A72" s="75">
        <v>21</v>
      </c>
      <c r="B72" s="57" t="s">
        <v>40</v>
      </c>
      <c r="C72" s="58">
        <v>14</v>
      </c>
      <c r="D72" s="58">
        <v>37</v>
      </c>
      <c r="E72" s="58">
        <v>33</v>
      </c>
      <c r="F72" s="58">
        <v>12</v>
      </c>
      <c r="G72" s="58">
        <v>37</v>
      </c>
      <c r="H72" s="59">
        <v>37</v>
      </c>
      <c r="I72" s="91">
        <v>6</v>
      </c>
      <c r="J72" s="97">
        <f t="shared" si="2"/>
        <v>176</v>
      </c>
      <c r="K72" s="37">
        <f>6.5+11+16.4</f>
        <v>33.9</v>
      </c>
      <c r="L72" s="19" t="s">
        <v>6</v>
      </c>
      <c r="O72" s="10"/>
      <c r="P72" s="7"/>
      <c r="Q72" s="10"/>
      <c r="R72" s="10"/>
      <c r="S72" s="10"/>
      <c r="T72" s="10"/>
      <c r="U72" s="10"/>
      <c r="V72" s="10"/>
      <c r="W72" s="7"/>
      <c r="X72" s="10"/>
      <c r="Y72" s="11"/>
      <c r="Z72" s="7"/>
    </row>
    <row r="73" spans="1:26" x14ac:dyDescent="0.2">
      <c r="A73" s="18">
        <v>22</v>
      </c>
      <c r="B73" s="3" t="s">
        <v>34</v>
      </c>
      <c r="C73" s="45">
        <v>3</v>
      </c>
      <c r="D73" s="45">
        <v>33</v>
      </c>
      <c r="E73" s="45">
        <v>33</v>
      </c>
      <c r="F73" s="45">
        <v>33</v>
      </c>
      <c r="G73" s="45">
        <v>33</v>
      </c>
      <c r="H73" s="47">
        <v>33</v>
      </c>
      <c r="I73" s="90">
        <v>9</v>
      </c>
      <c r="J73" s="97">
        <f t="shared" si="2"/>
        <v>177</v>
      </c>
      <c r="K73" s="37">
        <f>28.4+12.5</f>
        <v>40.9</v>
      </c>
      <c r="L73" s="19" t="s">
        <v>6</v>
      </c>
      <c r="O73" s="10"/>
      <c r="P73" s="7"/>
      <c r="Q73" s="10"/>
      <c r="R73" s="10"/>
      <c r="S73" s="10"/>
      <c r="T73" s="10"/>
      <c r="U73" s="10"/>
      <c r="V73" s="10"/>
      <c r="W73" s="7"/>
      <c r="X73" s="10"/>
      <c r="Y73" s="11"/>
      <c r="Z73" s="7"/>
    </row>
    <row r="74" spans="1:26" x14ac:dyDescent="0.2">
      <c r="A74" s="75">
        <v>23</v>
      </c>
      <c r="B74" s="57" t="s">
        <v>61</v>
      </c>
      <c r="C74" s="58">
        <f>+C85</f>
        <v>33</v>
      </c>
      <c r="D74" s="58">
        <v>11</v>
      </c>
      <c r="E74" s="58">
        <v>37</v>
      </c>
      <c r="F74" s="58">
        <v>37</v>
      </c>
      <c r="G74" s="59">
        <v>37</v>
      </c>
      <c r="H74" s="59">
        <v>37</v>
      </c>
      <c r="I74" s="91">
        <v>37</v>
      </c>
      <c r="J74" s="97">
        <f t="shared" si="2"/>
        <v>229</v>
      </c>
      <c r="K74" s="37">
        <v>13.1</v>
      </c>
      <c r="L74" s="19" t="s">
        <v>6</v>
      </c>
      <c r="O74" s="10"/>
      <c r="W74" s="7"/>
      <c r="X74" s="10"/>
      <c r="Y74" s="11"/>
      <c r="Z74" s="7"/>
    </row>
    <row r="75" spans="1:26" x14ac:dyDescent="0.2">
      <c r="A75" s="75">
        <v>24</v>
      </c>
      <c r="B75" s="60" t="s">
        <v>57</v>
      </c>
      <c r="C75" s="58">
        <v>16</v>
      </c>
      <c r="D75" s="58">
        <v>37</v>
      </c>
      <c r="E75" s="58">
        <v>14</v>
      </c>
      <c r="F75" s="58">
        <v>33</v>
      </c>
      <c r="G75" s="58">
        <v>37</v>
      </c>
      <c r="H75" s="59">
        <v>33</v>
      </c>
      <c r="I75" s="91">
        <v>37</v>
      </c>
      <c r="J75" s="97">
        <f t="shared" si="2"/>
        <v>207</v>
      </c>
      <c r="K75" s="37">
        <f>4.8+4.8</f>
        <v>9.6</v>
      </c>
      <c r="L75" s="19" t="s">
        <v>6</v>
      </c>
      <c r="P75" s="7"/>
      <c r="Q75" s="10"/>
      <c r="R75" s="10"/>
      <c r="S75" s="10"/>
      <c r="T75" s="10"/>
      <c r="U75" s="10"/>
      <c r="V75" s="10"/>
      <c r="W75" s="7"/>
      <c r="X75" s="10"/>
      <c r="Y75" s="11"/>
      <c r="Z75" s="7"/>
    </row>
    <row r="76" spans="1:26" x14ac:dyDescent="0.2">
      <c r="A76" s="75">
        <v>25</v>
      </c>
      <c r="B76" s="57" t="s">
        <v>60</v>
      </c>
      <c r="C76" s="102">
        <v>33</v>
      </c>
      <c r="D76" s="58">
        <v>7</v>
      </c>
      <c r="E76" s="58">
        <v>37</v>
      </c>
      <c r="F76" s="58">
        <v>37</v>
      </c>
      <c r="G76" s="58">
        <v>37</v>
      </c>
      <c r="H76" s="59">
        <v>37</v>
      </c>
      <c r="I76" s="91">
        <v>37</v>
      </c>
      <c r="J76" s="97">
        <f t="shared" si="2"/>
        <v>225</v>
      </c>
      <c r="K76" s="37">
        <v>22.9</v>
      </c>
      <c r="L76" s="19" t="s">
        <v>6</v>
      </c>
      <c r="O76" s="10"/>
      <c r="P76" s="7"/>
      <c r="Q76" s="10"/>
      <c r="R76" s="10"/>
      <c r="S76" s="10"/>
      <c r="T76" s="10"/>
      <c r="U76" s="10"/>
      <c r="V76" s="10"/>
      <c r="W76" s="7"/>
      <c r="X76" s="10"/>
      <c r="Y76" s="11"/>
      <c r="Z76" s="7"/>
    </row>
    <row r="77" spans="1:26" x14ac:dyDescent="0.2">
      <c r="A77" s="75">
        <v>26</v>
      </c>
      <c r="B77" s="103" t="s">
        <v>62</v>
      </c>
      <c r="C77" s="58">
        <v>7</v>
      </c>
      <c r="D77" s="104">
        <v>33</v>
      </c>
      <c r="E77" s="58">
        <v>37</v>
      </c>
      <c r="F77" s="58">
        <v>37</v>
      </c>
      <c r="G77" s="59">
        <v>37</v>
      </c>
      <c r="H77" s="59">
        <v>37</v>
      </c>
      <c r="I77" s="91">
        <v>37</v>
      </c>
      <c r="J77" s="97">
        <f t="shared" si="2"/>
        <v>225</v>
      </c>
      <c r="K77" s="37">
        <v>14.6</v>
      </c>
      <c r="L77" s="19" t="s">
        <v>6</v>
      </c>
      <c r="O77" s="10"/>
      <c r="P77" s="7"/>
      <c r="Q77" s="10"/>
      <c r="R77" s="10"/>
      <c r="S77" s="10"/>
      <c r="T77" s="10"/>
      <c r="U77" s="10"/>
      <c r="V77" s="10"/>
      <c r="W77" s="7"/>
      <c r="X77" s="10"/>
      <c r="Y77" s="11"/>
      <c r="Z77" s="7"/>
    </row>
    <row r="78" spans="1:26" x14ac:dyDescent="0.2">
      <c r="A78" s="75">
        <v>27</v>
      </c>
      <c r="B78" s="103" t="s">
        <v>55</v>
      </c>
      <c r="C78" s="58">
        <v>17</v>
      </c>
      <c r="D78" s="104">
        <v>33</v>
      </c>
      <c r="E78" s="58">
        <v>37</v>
      </c>
      <c r="F78" s="58">
        <v>37</v>
      </c>
      <c r="G78" s="59">
        <v>33</v>
      </c>
      <c r="H78" s="59">
        <v>37</v>
      </c>
      <c r="I78" s="91">
        <v>37</v>
      </c>
      <c r="J78" s="97">
        <f t="shared" si="2"/>
        <v>231</v>
      </c>
      <c r="K78" s="37">
        <v>3.9</v>
      </c>
      <c r="L78" s="19" t="s">
        <v>6</v>
      </c>
      <c r="O78" s="10"/>
      <c r="P78" s="7"/>
      <c r="Q78" s="10"/>
      <c r="R78" s="10"/>
      <c r="S78" s="10"/>
      <c r="T78" s="10"/>
      <c r="U78" s="10"/>
      <c r="V78" s="10"/>
      <c r="W78" s="7"/>
      <c r="X78" s="10"/>
      <c r="Y78" s="11"/>
      <c r="Z78" s="7"/>
    </row>
    <row r="79" spans="1:26" x14ac:dyDescent="0.2">
      <c r="A79" s="75">
        <v>28</v>
      </c>
      <c r="B79" s="103" t="s">
        <v>83</v>
      </c>
      <c r="C79" s="58">
        <v>37</v>
      </c>
      <c r="D79" s="104">
        <v>37</v>
      </c>
      <c r="E79" s="58">
        <v>37</v>
      </c>
      <c r="F79" s="58">
        <v>37</v>
      </c>
      <c r="G79" s="58">
        <v>37</v>
      </c>
      <c r="H79" s="59">
        <v>9</v>
      </c>
      <c r="I79" s="91">
        <v>37</v>
      </c>
      <c r="J79" s="97">
        <f t="shared" si="2"/>
        <v>231</v>
      </c>
      <c r="K79" s="37">
        <v>20.8</v>
      </c>
      <c r="L79" s="19" t="s">
        <v>6</v>
      </c>
      <c r="O79" s="10"/>
      <c r="P79" s="7"/>
      <c r="Q79" s="10"/>
      <c r="R79" s="10"/>
      <c r="S79" s="10"/>
      <c r="T79" s="10"/>
      <c r="U79" s="10"/>
      <c r="V79" s="10"/>
      <c r="W79" s="7"/>
      <c r="X79" s="10"/>
      <c r="Y79" s="11"/>
      <c r="Z79" s="7"/>
    </row>
    <row r="80" spans="1:26" x14ac:dyDescent="0.2">
      <c r="A80" s="75">
        <v>29</v>
      </c>
      <c r="B80" s="103" t="s">
        <v>24</v>
      </c>
      <c r="C80" s="58">
        <v>18</v>
      </c>
      <c r="D80" s="104">
        <v>33</v>
      </c>
      <c r="E80" s="58">
        <v>37</v>
      </c>
      <c r="F80" s="58">
        <v>37</v>
      </c>
      <c r="G80" s="59">
        <v>33</v>
      </c>
      <c r="H80" s="59">
        <v>37</v>
      </c>
      <c r="I80" s="91">
        <v>37</v>
      </c>
      <c r="J80" s="97">
        <f t="shared" si="2"/>
        <v>232</v>
      </c>
      <c r="K80" s="37">
        <v>3.1</v>
      </c>
      <c r="L80" s="19" t="s">
        <v>6</v>
      </c>
      <c r="O80" s="10"/>
      <c r="W80" s="7"/>
      <c r="X80" s="7"/>
      <c r="Y80" s="7"/>
      <c r="Z80" s="7"/>
    </row>
    <row r="81" spans="1:26" x14ac:dyDescent="0.2">
      <c r="A81" s="75">
        <v>30</v>
      </c>
      <c r="B81" s="103" t="s">
        <v>78</v>
      </c>
      <c r="C81" s="58">
        <v>37</v>
      </c>
      <c r="D81" s="104">
        <v>37</v>
      </c>
      <c r="E81" s="58">
        <v>37</v>
      </c>
      <c r="F81" s="58">
        <v>37</v>
      </c>
      <c r="G81" s="58">
        <v>10</v>
      </c>
      <c r="H81" s="59">
        <v>37</v>
      </c>
      <c r="I81" s="91">
        <v>37</v>
      </c>
      <c r="J81" s="97">
        <f t="shared" si="2"/>
        <v>232</v>
      </c>
      <c r="K81" s="37">
        <v>11.1</v>
      </c>
      <c r="L81" s="19" t="s">
        <v>6</v>
      </c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">
      <c r="A82" s="75">
        <v>31</v>
      </c>
      <c r="B82" s="57" t="s">
        <v>56</v>
      </c>
      <c r="C82" s="105">
        <v>33</v>
      </c>
      <c r="D82" s="58">
        <v>15</v>
      </c>
      <c r="E82" s="58">
        <v>37</v>
      </c>
      <c r="F82" s="58">
        <v>37</v>
      </c>
      <c r="G82" s="59">
        <v>37</v>
      </c>
      <c r="H82" s="59">
        <v>37</v>
      </c>
      <c r="I82" s="91">
        <v>37</v>
      </c>
      <c r="J82" s="97">
        <f t="shared" si="2"/>
        <v>233</v>
      </c>
      <c r="K82" s="37">
        <v>10.1</v>
      </c>
      <c r="L82" s="19" t="s">
        <v>6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">
      <c r="A83" s="75">
        <v>32</v>
      </c>
      <c r="B83" s="57" t="s">
        <v>54</v>
      </c>
      <c r="C83" s="58">
        <v>15</v>
      </c>
      <c r="D83" s="58">
        <v>33</v>
      </c>
      <c r="E83" s="58">
        <v>37</v>
      </c>
      <c r="F83" s="58">
        <v>37</v>
      </c>
      <c r="G83" s="59">
        <v>37</v>
      </c>
      <c r="H83" s="59">
        <v>37</v>
      </c>
      <c r="I83" s="91">
        <v>37</v>
      </c>
      <c r="J83" s="97">
        <f t="shared" si="2"/>
        <v>233</v>
      </c>
      <c r="K83" s="37">
        <v>5.2</v>
      </c>
      <c r="L83" s="19" t="s">
        <v>6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">
      <c r="A84" s="75">
        <v>33</v>
      </c>
      <c r="B84" s="60" t="s">
        <v>58</v>
      </c>
      <c r="C84" s="58">
        <v>19</v>
      </c>
      <c r="D84" s="58">
        <v>37</v>
      </c>
      <c r="E84" s="58">
        <v>33</v>
      </c>
      <c r="F84" s="58">
        <v>33</v>
      </c>
      <c r="G84" s="59">
        <v>37</v>
      </c>
      <c r="H84" s="59">
        <v>37</v>
      </c>
      <c r="I84" s="91">
        <v>37</v>
      </c>
      <c r="J84" s="97">
        <f t="shared" si="2"/>
        <v>233</v>
      </c>
      <c r="K84" s="37">
        <v>2.9</v>
      </c>
      <c r="L84" s="19" t="s">
        <v>6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">
      <c r="A85" s="75">
        <v>34</v>
      </c>
      <c r="B85" s="57" t="s">
        <v>59</v>
      </c>
      <c r="C85" s="58">
        <v>33</v>
      </c>
      <c r="D85" s="58">
        <v>16</v>
      </c>
      <c r="E85" s="58">
        <v>37</v>
      </c>
      <c r="F85" s="58">
        <v>37</v>
      </c>
      <c r="G85" s="59">
        <v>37</v>
      </c>
      <c r="H85" s="59">
        <v>37</v>
      </c>
      <c r="I85" s="91">
        <v>37</v>
      </c>
      <c r="J85" s="97">
        <f t="shared" si="2"/>
        <v>234</v>
      </c>
      <c r="K85" s="37">
        <v>9.1999999999999993</v>
      </c>
      <c r="L85" s="19" t="s">
        <v>6</v>
      </c>
      <c r="O85" s="7"/>
      <c r="P85" s="7"/>
      <c r="Q85" s="7"/>
      <c r="R85" s="7"/>
    </row>
    <row r="86" spans="1:26" x14ac:dyDescent="0.2">
      <c r="A86" s="75">
        <v>35</v>
      </c>
      <c r="B86" s="57" t="s">
        <v>71</v>
      </c>
      <c r="C86" s="58">
        <v>37</v>
      </c>
      <c r="D86" s="58">
        <v>18</v>
      </c>
      <c r="E86" s="58">
        <v>37</v>
      </c>
      <c r="F86" s="58">
        <v>37</v>
      </c>
      <c r="G86" s="59">
        <v>37</v>
      </c>
      <c r="H86" s="59">
        <v>37</v>
      </c>
      <c r="I86" s="91">
        <v>37</v>
      </c>
      <c r="J86" s="97">
        <f t="shared" si="2"/>
        <v>240</v>
      </c>
      <c r="K86" s="37">
        <v>6</v>
      </c>
      <c r="L86" s="19" t="s">
        <v>6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">
      <c r="A87" s="75">
        <v>36</v>
      </c>
      <c r="B87" s="57" t="s">
        <v>94</v>
      </c>
      <c r="C87" s="58">
        <v>37</v>
      </c>
      <c r="D87" s="58">
        <v>37</v>
      </c>
      <c r="E87" s="58">
        <v>37</v>
      </c>
      <c r="F87" s="58">
        <v>37</v>
      </c>
      <c r="G87" s="58">
        <v>37</v>
      </c>
      <c r="H87" s="59">
        <v>37</v>
      </c>
      <c r="I87" s="91">
        <v>19</v>
      </c>
      <c r="J87" s="97">
        <f t="shared" si="2"/>
        <v>241</v>
      </c>
      <c r="K87" s="100">
        <v>4.2</v>
      </c>
      <c r="L87" s="19" t="s">
        <v>6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">
      <c r="A88" s="75">
        <v>37</v>
      </c>
      <c r="B88" s="57" t="s">
        <v>72</v>
      </c>
      <c r="C88" s="58">
        <v>37</v>
      </c>
      <c r="D88" s="58">
        <v>19</v>
      </c>
      <c r="E88" s="58">
        <v>37</v>
      </c>
      <c r="F88" s="58">
        <v>37</v>
      </c>
      <c r="G88" s="58">
        <v>37</v>
      </c>
      <c r="H88" s="59">
        <v>37</v>
      </c>
      <c r="I88" s="91">
        <v>37</v>
      </c>
      <c r="J88" s="97">
        <f t="shared" si="2"/>
        <v>241</v>
      </c>
      <c r="K88" s="37">
        <v>0.9</v>
      </c>
      <c r="L88" s="19" t="s">
        <v>6</v>
      </c>
      <c r="Y88" s="7"/>
      <c r="Z88" s="7"/>
    </row>
    <row r="89" spans="1:26" x14ac:dyDescent="0.2">
      <c r="A89" s="75">
        <v>38</v>
      </c>
      <c r="B89" s="57" t="s">
        <v>93</v>
      </c>
      <c r="C89" s="58">
        <v>37</v>
      </c>
      <c r="D89" s="58">
        <v>37</v>
      </c>
      <c r="E89" s="58">
        <v>37</v>
      </c>
      <c r="F89" s="58">
        <v>37</v>
      </c>
      <c r="G89" s="58">
        <v>37</v>
      </c>
      <c r="H89" s="59">
        <v>37</v>
      </c>
      <c r="I89" s="91">
        <v>33</v>
      </c>
      <c r="J89" s="97">
        <f t="shared" si="2"/>
        <v>255</v>
      </c>
      <c r="K89" s="37"/>
      <c r="L89" s="19" t="s">
        <v>6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3.5" thickBot="1" x14ac:dyDescent="0.25">
      <c r="A90" s="110">
        <v>39</v>
      </c>
      <c r="B90" s="106" t="s">
        <v>49</v>
      </c>
      <c r="C90" s="107">
        <v>33</v>
      </c>
      <c r="D90" s="107">
        <v>37</v>
      </c>
      <c r="E90" s="107">
        <v>37</v>
      </c>
      <c r="F90" s="107">
        <v>37</v>
      </c>
      <c r="G90" s="107">
        <v>37</v>
      </c>
      <c r="H90" s="108">
        <v>37</v>
      </c>
      <c r="I90" s="109">
        <v>37</v>
      </c>
      <c r="J90" s="101">
        <f t="shared" si="2"/>
        <v>255</v>
      </c>
      <c r="K90" s="84"/>
      <c r="L90" s="85" t="s">
        <v>6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3.5" thickBot="1" x14ac:dyDescent="0.25">
      <c r="A91" s="15"/>
      <c r="B91" s="5"/>
      <c r="C91" s="15"/>
      <c r="D91" s="15"/>
      <c r="E91" s="15"/>
      <c r="F91" s="15"/>
      <c r="G91" s="15"/>
      <c r="H91" s="52"/>
      <c r="I91" s="52"/>
      <c r="J91" s="35" t="s">
        <v>7</v>
      </c>
      <c r="K91" s="86">
        <f>K64+K62+K67+K71+K74+K55+K63+K69+K58+K70+K53+K60+K52+K68+K75+K73+K76+K57+K56+K72+K65+K78+K77+K81+K54+K59+K61+K79+K82+K66+K85+K80+K84+K90+K86+K83+K88+K89+K87</f>
        <v>2168.9</v>
      </c>
      <c r="L91" s="87" t="s">
        <v>6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3.5" thickBot="1" x14ac:dyDescent="0.25"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thickBot="1" x14ac:dyDescent="0.25">
      <c r="B93" s="77" t="s">
        <v>92</v>
      </c>
      <c r="C93" s="78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3.5" thickBot="1" x14ac:dyDescent="0.25">
      <c r="B94" s="79" t="s">
        <v>30</v>
      </c>
      <c r="C94" s="80">
        <v>33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3.5" thickBot="1" x14ac:dyDescent="0.25">
      <c r="B95" s="17" t="s">
        <v>87</v>
      </c>
      <c r="C95" s="46">
        <v>37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3.5" thickBot="1" x14ac:dyDescent="0.25"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2:26" x14ac:dyDescent="0.2">
      <c r="B97" s="112" t="s">
        <v>95</v>
      </c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4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2:26" ht="13.5" thickBot="1" x14ac:dyDescent="0.25">
      <c r="B98" s="115" t="s">
        <v>91</v>
      </c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2:26" x14ac:dyDescent="0.2"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2:26" x14ac:dyDescent="0.2"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2:26" x14ac:dyDescent="0.2"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2:26" ht="15" x14ac:dyDescent="0.2">
      <c r="O102" s="7"/>
      <c r="P102" s="6"/>
      <c r="Q102" s="6"/>
      <c r="R102" s="6"/>
      <c r="S102" s="6"/>
      <c r="T102" s="6"/>
      <c r="U102" s="6"/>
      <c r="V102" s="6"/>
      <c r="W102" s="7"/>
      <c r="X102" s="7"/>
      <c r="Y102" s="7"/>
      <c r="Z102" s="7"/>
    </row>
    <row r="103" spans="2:26" x14ac:dyDescent="0.2"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2:26" ht="14.25" x14ac:dyDescent="0.2">
      <c r="O104" s="7"/>
      <c r="P104" s="8"/>
      <c r="Q104" s="9"/>
      <c r="R104" s="9"/>
      <c r="S104" s="9"/>
      <c r="T104" s="9"/>
      <c r="U104" s="9"/>
      <c r="V104" s="9"/>
      <c r="W104" s="9"/>
      <c r="X104" s="9"/>
      <c r="Y104" s="7"/>
      <c r="Z104" s="7"/>
    </row>
    <row r="105" spans="2:26" x14ac:dyDescent="0.2">
      <c r="O105" s="7"/>
      <c r="P105" s="7"/>
      <c r="Q105" s="10"/>
      <c r="R105" s="10"/>
      <c r="S105" s="10"/>
      <c r="T105" s="10"/>
      <c r="U105" s="10"/>
      <c r="V105" s="10"/>
      <c r="W105" s="7"/>
      <c r="X105" s="10"/>
      <c r="Y105" s="7"/>
      <c r="Z105" s="7"/>
    </row>
    <row r="106" spans="2:26" x14ac:dyDescent="0.2">
      <c r="O106" s="7"/>
      <c r="P106" s="7"/>
      <c r="Q106" s="10"/>
      <c r="R106" s="10"/>
      <c r="S106" s="10"/>
      <c r="T106" s="10"/>
      <c r="U106" s="10"/>
      <c r="V106" s="10"/>
      <c r="W106" s="7"/>
      <c r="X106" s="10"/>
      <c r="Y106" s="7"/>
      <c r="Z106" s="7"/>
    </row>
    <row r="107" spans="2:26" x14ac:dyDescent="0.2">
      <c r="O107" s="7"/>
      <c r="P107" s="7"/>
      <c r="Q107" s="10"/>
      <c r="R107" s="10"/>
      <c r="S107" s="10"/>
      <c r="T107" s="10"/>
      <c r="U107" s="10"/>
      <c r="V107" s="10"/>
      <c r="W107" s="7"/>
      <c r="X107" s="10"/>
      <c r="Y107" s="7"/>
      <c r="Z107" s="7"/>
    </row>
    <row r="108" spans="2:26" x14ac:dyDescent="0.2">
      <c r="O108" s="7"/>
      <c r="P108" s="7"/>
      <c r="Q108" s="10"/>
      <c r="R108" s="10"/>
      <c r="S108" s="10"/>
      <c r="T108" s="10"/>
      <c r="U108" s="10"/>
      <c r="V108" s="10"/>
      <c r="W108" s="7"/>
      <c r="X108" s="10"/>
      <c r="Y108" s="7"/>
      <c r="Z108" s="7"/>
    </row>
    <row r="109" spans="2:26" x14ac:dyDescent="0.2">
      <c r="O109" s="7"/>
      <c r="P109" s="7"/>
      <c r="Q109" s="10"/>
      <c r="R109" s="10"/>
      <c r="S109" s="10"/>
      <c r="T109" s="10"/>
      <c r="U109" s="10"/>
      <c r="V109" s="10"/>
      <c r="W109" s="7"/>
      <c r="X109" s="10"/>
      <c r="Y109" s="7"/>
      <c r="Z109" s="7"/>
    </row>
    <row r="110" spans="2:26" x14ac:dyDescent="0.2">
      <c r="O110" s="7"/>
      <c r="P110" s="7"/>
      <c r="Q110" s="10"/>
      <c r="R110" s="10"/>
      <c r="S110" s="10"/>
      <c r="T110" s="10"/>
      <c r="U110" s="10"/>
      <c r="V110" s="10"/>
      <c r="W110" s="7"/>
      <c r="X110" s="10"/>
      <c r="Y110" s="7"/>
      <c r="Z110" s="7"/>
    </row>
    <row r="111" spans="2:26" x14ac:dyDescent="0.2">
      <c r="O111" s="7"/>
      <c r="P111" s="7"/>
      <c r="Q111" s="10"/>
      <c r="R111" s="10"/>
      <c r="S111" s="10"/>
      <c r="T111" s="10"/>
      <c r="U111" s="10"/>
      <c r="V111" s="10"/>
      <c r="W111" s="7"/>
      <c r="X111" s="10"/>
      <c r="Y111" s="7"/>
      <c r="Z111" s="7"/>
    </row>
    <row r="112" spans="2:26" x14ac:dyDescent="0.2">
      <c r="O112" s="7"/>
      <c r="P112" s="7"/>
      <c r="Q112" s="10"/>
      <c r="R112" s="10"/>
      <c r="S112" s="10"/>
      <c r="T112" s="10"/>
      <c r="U112" s="10"/>
      <c r="V112" s="10"/>
      <c r="W112" s="7"/>
      <c r="X112" s="10"/>
      <c r="Y112" s="7"/>
      <c r="Z112" s="7"/>
    </row>
    <row r="113" spans="3:26" x14ac:dyDescent="0.2">
      <c r="O113" s="7"/>
      <c r="P113" s="7"/>
      <c r="Q113" s="10"/>
      <c r="R113" s="10"/>
      <c r="S113" s="10"/>
      <c r="T113" s="10"/>
      <c r="U113" s="10"/>
      <c r="V113" s="10"/>
      <c r="W113" s="7"/>
      <c r="X113" s="10"/>
      <c r="Y113" s="7"/>
      <c r="Z113" s="7"/>
    </row>
    <row r="114" spans="3:26" x14ac:dyDescent="0.2">
      <c r="O114" s="7"/>
      <c r="P114" s="7"/>
      <c r="Q114" s="10"/>
      <c r="R114" s="10"/>
      <c r="S114" s="10"/>
      <c r="T114" s="10"/>
      <c r="U114" s="10"/>
      <c r="V114" s="10"/>
      <c r="W114" s="7"/>
      <c r="X114" s="10"/>
      <c r="Y114" s="7"/>
      <c r="Z114" s="7"/>
    </row>
    <row r="115" spans="3:26" x14ac:dyDescent="0.2">
      <c r="O115" s="7"/>
      <c r="P115" s="7"/>
      <c r="Q115" s="10"/>
      <c r="R115" s="10"/>
      <c r="S115" s="10"/>
      <c r="T115" s="10"/>
      <c r="U115" s="10"/>
      <c r="V115" s="10"/>
      <c r="W115" s="7"/>
      <c r="X115" s="10"/>
      <c r="Y115" s="7"/>
      <c r="Z115" s="7"/>
    </row>
    <row r="116" spans="3:26" x14ac:dyDescent="0.2">
      <c r="O116" s="7"/>
      <c r="P116" s="7"/>
      <c r="Q116" s="10"/>
      <c r="R116" s="10"/>
      <c r="S116" s="10"/>
      <c r="T116" s="10"/>
      <c r="U116" s="10"/>
      <c r="V116" s="10"/>
      <c r="W116" s="7"/>
      <c r="X116" s="10"/>
      <c r="Y116" s="7"/>
      <c r="Z116" s="7"/>
    </row>
    <row r="117" spans="3:26" x14ac:dyDescent="0.2">
      <c r="O117" s="7"/>
      <c r="P117" s="7"/>
      <c r="Q117" s="10"/>
      <c r="R117" s="10"/>
      <c r="S117" s="10"/>
      <c r="T117" s="10"/>
      <c r="U117" s="10"/>
      <c r="V117" s="10"/>
      <c r="W117" s="7"/>
      <c r="X117" s="10"/>
      <c r="Y117" s="7"/>
      <c r="Z117" s="7"/>
    </row>
    <row r="118" spans="3:26" x14ac:dyDescent="0.2">
      <c r="O118" s="7"/>
      <c r="P118" s="7"/>
      <c r="Q118" s="10"/>
      <c r="R118" s="10"/>
      <c r="S118" s="10"/>
      <c r="T118" s="10"/>
      <c r="U118" s="10"/>
      <c r="V118" s="10"/>
      <c r="W118" s="7"/>
      <c r="X118" s="10"/>
      <c r="Y118" s="7"/>
      <c r="Z118" s="7"/>
    </row>
    <row r="119" spans="3:26" x14ac:dyDescent="0.2">
      <c r="O119" s="7"/>
      <c r="P119" s="7"/>
      <c r="Q119" s="10"/>
      <c r="R119" s="10"/>
      <c r="S119" s="10"/>
      <c r="T119" s="10"/>
      <c r="U119" s="10"/>
      <c r="V119" s="10"/>
      <c r="W119" s="7"/>
      <c r="X119" s="10"/>
      <c r="Y119" s="7"/>
      <c r="Z119" s="7"/>
    </row>
    <row r="120" spans="3:26" x14ac:dyDescent="0.2">
      <c r="O120" s="7"/>
      <c r="P120" s="7"/>
      <c r="Q120" s="10"/>
      <c r="R120" s="10"/>
      <c r="S120" s="10"/>
      <c r="T120" s="10"/>
      <c r="U120" s="10"/>
      <c r="V120" s="10"/>
      <c r="W120" s="7"/>
      <c r="X120" s="10"/>
      <c r="Y120" s="7"/>
      <c r="Z120" s="7"/>
    </row>
    <row r="121" spans="3:26" x14ac:dyDescent="0.2">
      <c r="O121" s="7"/>
      <c r="P121" s="7"/>
      <c r="Q121" s="10"/>
      <c r="R121" s="10"/>
      <c r="S121" s="10"/>
      <c r="T121" s="10"/>
      <c r="U121" s="10"/>
      <c r="V121" s="10"/>
      <c r="W121" s="7"/>
      <c r="X121" s="10"/>
      <c r="Y121" s="7"/>
      <c r="Z121" s="7"/>
    </row>
    <row r="122" spans="3:26" x14ac:dyDescent="0.2">
      <c r="O122" s="7"/>
      <c r="P122" s="7"/>
      <c r="Q122" s="10"/>
      <c r="R122" s="10"/>
      <c r="S122" s="10"/>
      <c r="T122" s="10"/>
      <c r="U122" s="10"/>
      <c r="V122" s="10"/>
      <c r="W122" s="7"/>
      <c r="X122" s="10"/>
      <c r="Y122" s="7"/>
      <c r="Z122" s="7"/>
    </row>
    <row r="123" spans="3:26" x14ac:dyDescent="0.2">
      <c r="O123" s="7"/>
      <c r="P123" s="7"/>
      <c r="Q123" s="10"/>
      <c r="R123" s="10"/>
      <c r="S123" s="10"/>
      <c r="T123" s="10"/>
      <c r="U123" s="10"/>
      <c r="V123" s="10"/>
      <c r="W123" s="7"/>
      <c r="X123" s="10"/>
      <c r="Y123" s="7"/>
      <c r="Z123" s="7"/>
    </row>
    <row r="124" spans="3:26" ht="15" x14ac:dyDescent="0.2">
      <c r="C124" s="1"/>
      <c r="O124" s="7"/>
      <c r="P124" s="7"/>
      <c r="Q124" s="10"/>
      <c r="R124" s="10"/>
      <c r="S124" s="10"/>
      <c r="T124" s="10"/>
      <c r="U124" s="10"/>
      <c r="V124" s="10"/>
      <c r="W124" s="7"/>
      <c r="X124" s="10"/>
      <c r="Y124" s="7"/>
      <c r="Z124" s="7"/>
    </row>
    <row r="125" spans="3:26" x14ac:dyDescent="0.2">
      <c r="O125" s="7"/>
      <c r="P125" s="7"/>
      <c r="Q125" s="10"/>
      <c r="R125" s="10"/>
      <c r="S125" s="10"/>
      <c r="T125" s="10"/>
      <c r="U125" s="10"/>
      <c r="V125" s="10"/>
      <c r="W125" s="7"/>
      <c r="X125" s="10"/>
      <c r="Y125" s="7"/>
      <c r="Z125" s="7"/>
    </row>
    <row r="126" spans="3:26" x14ac:dyDescent="0.2">
      <c r="O126" s="7"/>
      <c r="P126" s="7"/>
      <c r="Q126" s="10"/>
      <c r="R126" s="10"/>
      <c r="S126" s="10"/>
      <c r="T126" s="10"/>
      <c r="U126" s="10"/>
      <c r="V126" s="10"/>
      <c r="W126" s="7"/>
      <c r="X126" s="10"/>
      <c r="Y126" s="7"/>
      <c r="Z126" s="7"/>
    </row>
    <row r="127" spans="3:26" x14ac:dyDescent="0.2">
      <c r="O127" s="7"/>
      <c r="P127" s="7"/>
      <c r="Q127" s="10"/>
      <c r="R127" s="10"/>
      <c r="S127" s="10"/>
      <c r="T127" s="10"/>
      <c r="U127" s="10"/>
      <c r="V127" s="10"/>
      <c r="W127" s="7"/>
      <c r="X127" s="10"/>
      <c r="Y127" s="7"/>
      <c r="Z127" s="7"/>
    </row>
    <row r="128" spans="3:26" x14ac:dyDescent="0.2">
      <c r="O128" s="7"/>
      <c r="P128" s="7"/>
      <c r="Q128" s="10"/>
      <c r="R128" s="10"/>
      <c r="S128" s="10"/>
      <c r="T128" s="10"/>
      <c r="U128" s="10"/>
      <c r="V128" s="10"/>
      <c r="W128" s="7"/>
      <c r="X128" s="10"/>
      <c r="Y128" s="7"/>
      <c r="Z128" s="7"/>
    </row>
    <row r="129" spans="15:26" x14ac:dyDescent="0.2">
      <c r="O129" s="7"/>
      <c r="P129" s="7"/>
      <c r="Q129" s="10"/>
      <c r="R129" s="10"/>
      <c r="S129" s="10"/>
      <c r="T129" s="10"/>
      <c r="U129" s="10"/>
      <c r="V129" s="10"/>
      <c r="W129" s="7"/>
      <c r="X129" s="10"/>
      <c r="Y129" s="7"/>
      <c r="Z129" s="7"/>
    </row>
    <row r="130" spans="15:26" x14ac:dyDescent="0.2">
      <c r="O130" s="7"/>
      <c r="P130" s="7"/>
      <c r="Q130" s="10"/>
      <c r="R130" s="10"/>
      <c r="S130" s="10"/>
      <c r="T130" s="10"/>
      <c r="U130" s="10"/>
      <c r="V130" s="10"/>
      <c r="W130" s="7"/>
      <c r="X130" s="10"/>
      <c r="Y130" s="7"/>
      <c r="Z130" s="7"/>
    </row>
    <row r="131" spans="15:26" x14ac:dyDescent="0.2">
      <c r="O131" s="7"/>
      <c r="P131" s="7"/>
      <c r="Q131" s="10"/>
      <c r="R131" s="10"/>
      <c r="S131" s="10"/>
      <c r="T131" s="10"/>
      <c r="U131" s="10"/>
      <c r="V131" s="10"/>
      <c r="W131" s="7"/>
      <c r="X131" s="10"/>
      <c r="Y131" s="7"/>
      <c r="Z131" s="7"/>
    </row>
    <row r="132" spans="15:26" x14ac:dyDescent="0.2">
      <c r="O132" s="7"/>
      <c r="P132" s="7"/>
      <c r="Q132" s="10"/>
      <c r="R132" s="10"/>
      <c r="S132" s="10"/>
      <c r="T132" s="10"/>
      <c r="U132" s="10"/>
      <c r="V132" s="10"/>
      <c r="W132" s="7"/>
      <c r="X132" s="10"/>
      <c r="Y132" s="7"/>
      <c r="Z132" s="7"/>
    </row>
    <row r="133" spans="15:26" x14ac:dyDescent="0.2">
      <c r="O133" s="7"/>
      <c r="P133" s="7"/>
      <c r="Q133" s="10"/>
      <c r="R133" s="10"/>
      <c r="S133" s="10"/>
      <c r="T133" s="10"/>
      <c r="U133" s="10"/>
      <c r="V133" s="10"/>
      <c r="W133" s="7"/>
      <c r="X133" s="10"/>
      <c r="Y133" s="7"/>
      <c r="Z133" s="7"/>
    </row>
    <row r="134" spans="15:26" x14ac:dyDescent="0.2">
      <c r="O134" s="7"/>
      <c r="P134" s="7"/>
      <c r="Q134" s="10"/>
      <c r="R134" s="10"/>
      <c r="S134" s="10"/>
      <c r="T134" s="10"/>
      <c r="U134" s="10"/>
      <c r="V134" s="10"/>
      <c r="W134" s="7"/>
      <c r="X134" s="10"/>
      <c r="Y134" s="7"/>
      <c r="Z134" s="7"/>
    </row>
    <row r="135" spans="15:26" x14ac:dyDescent="0.2">
      <c r="O135" s="7"/>
      <c r="P135" s="7"/>
      <c r="Q135" s="10"/>
      <c r="R135" s="10"/>
      <c r="S135" s="10"/>
      <c r="T135" s="10"/>
      <c r="U135" s="10"/>
      <c r="V135" s="10"/>
      <c r="W135" s="7"/>
      <c r="X135" s="10"/>
      <c r="Y135" s="7"/>
      <c r="Z135" s="7"/>
    </row>
    <row r="136" spans="15:26" x14ac:dyDescent="0.2">
      <c r="O136" s="7"/>
      <c r="P136" s="7"/>
      <c r="Q136" s="10"/>
      <c r="R136" s="10"/>
      <c r="S136" s="10"/>
      <c r="T136" s="10"/>
      <c r="U136" s="10"/>
      <c r="V136" s="10"/>
      <c r="W136" s="7"/>
      <c r="X136" s="10"/>
      <c r="Y136" s="7"/>
      <c r="Z136" s="7"/>
    </row>
    <row r="137" spans="15:26" x14ac:dyDescent="0.2">
      <c r="O137" s="7"/>
      <c r="P137" s="7"/>
      <c r="Q137" s="10"/>
      <c r="R137" s="10"/>
      <c r="S137" s="10"/>
      <c r="T137" s="10"/>
      <c r="U137" s="10"/>
      <c r="V137" s="10"/>
      <c r="W137" s="7"/>
      <c r="X137" s="10"/>
      <c r="Y137" s="7"/>
      <c r="Z137" s="7"/>
    </row>
    <row r="138" spans="15:26" x14ac:dyDescent="0.2">
      <c r="O138" s="7"/>
      <c r="P138" s="7"/>
      <c r="Q138" s="10"/>
      <c r="R138" s="10"/>
      <c r="S138" s="10"/>
      <c r="T138" s="10"/>
      <c r="U138" s="10"/>
      <c r="V138" s="10"/>
      <c r="W138" s="7"/>
      <c r="X138" s="10"/>
      <c r="Y138" s="7"/>
      <c r="Z138" s="7"/>
    </row>
    <row r="139" spans="15:26" x14ac:dyDescent="0.2"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5:26" x14ac:dyDescent="0.2"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5:26" x14ac:dyDescent="0.2"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5:26" ht="15" x14ac:dyDescent="0.2">
      <c r="O142" s="7"/>
      <c r="P142" s="6"/>
      <c r="Q142" s="6"/>
      <c r="R142" s="6"/>
      <c r="S142" s="6"/>
      <c r="T142" s="6"/>
      <c r="U142" s="6"/>
      <c r="V142" s="6"/>
      <c r="W142" s="7"/>
      <c r="X142" s="7"/>
      <c r="Y142" s="7"/>
      <c r="Z142" s="7"/>
    </row>
    <row r="143" spans="15:26" x14ac:dyDescent="0.2"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5:26" ht="14.25" x14ac:dyDescent="0.2">
      <c r="O144" s="7"/>
      <c r="P144" s="8"/>
      <c r="Q144" s="9"/>
      <c r="R144" s="9"/>
      <c r="S144" s="9"/>
      <c r="T144" s="9"/>
      <c r="U144" s="9"/>
      <c r="V144" s="9"/>
      <c r="W144" s="9"/>
      <c r="X144" s="9"/>
      <c r="Y144" s="7"/>
      <c r="Z144" s="7"/>
    </row>
    <row r="145" spans="15:26" x14ac:dyDescent="0.2">
      <c r="O145" s="7"/>
      <c r="P145" s="7"/>
      <c r="Q145" s="10"/>
      <c r="R145" s="10"/>
      <c r="S145" s="10"/>
      <c r="T145" s="10"/>
      <c r="U145" s="10"/>
      <c r="V145" s="10"/>
      <c r="W145" s="10"/>
      <c r="X145" s="11"/>
      <c r="Y145" s="7"/>
      <c r="Z145" s="7"/>
    </row>
    <row r="146" spans="15:26" x14ac:dyDescent="0.2">
      <c r="O146" s="7"/>
      <c r="P146" s="7"/>
      <c r="Q146" s="10"/>
      <c r="R146" s="10"/>
      <c r="S146" s="10"/>
      <c r="T146" s="10"/>
      <c r="U146" s="10"/>
      <c r="V146" s="10"/>
      <c r="W146" s="10"/>
      <c r="X146" s="11"/>
      <c r="Y146" s="7"/>
      <c r="Z146" s="7"/>
    </row>
    <row r="147" spans="15:26" x14ac:dyDescent="0.2">
      <c r="O147" s="7"/>
      <c r="P147" s="7"/>
      <c r="Q147" s="10"/>
      <c r="R147" s="10"/>
      <c r="S147" s="10"/>
      <c r="T147" s="10"/>
      <c r="U147" s="10"/>
      <c r="V147" s="10"/>
      <c r="W147" s="10"/>
      <c r="X147" s="11"/>
      <c r="Y147" s="7"/>
      <c r="Z147" s="7"/>
    </row>
    <row r="148" spans="15:26" x14ac:dyDescent="0.2">
      <c r="O148" s="7"/>
      <c r="P148" s="7"/>
      <c r="Q148" s="10"/>
      <c r="R148" s="10"/>
      <c r="S148" s="10"/>
      <c r="T148" s="10"/>
      <c r="U148" s="10"/>
      <c r="V148" s="10"/>
      <c r="W148" s="10"/>
      <c r="X148" s="11"/>
      <c r="Y148" s="7"/>
      <c r="Z148" s="7"/>
    </row>
    <row r="149" spans="15:26" x14ac:dyDescent="0.2">
      <c r="O149" s="7"/>
      <c r="P149" s="7"/>
      <c r="Q149" s="10"/>
      <c r="R149" s="10"/>
      <c r="S149" s="10"/>
      <c r="T149" s="10"/>
      <c r="U149" s="10"/>
      <c r="V149" s="10"/>
      <c r="W149" s="10"/>
      <c r="X149" s="11"/>
      <c r="Y149" s="7"/>
      <c r="Z149" s="7"/>
    </row>
    <row r="150" spans="15:26" x14ac:dyDescent="0.2">
      <c r="O150" s="7"/>
      <c r="P150" s="7"/>
      <c r="Q150" s="10"/>
      <c r="R150" s="10"/>
      <c r="S150" s="10"/>
      <c r="T150" s="10"/>
      <c r="U150" s="10"/>
      <c r="V150" s="10"/>
      <c r="W150" s="10"/>
      <c r="X150" s="11"/>
      <c r="Y150" s="7"/>
      <c r="Z150" s="7"/>
    </row>
    <row r="151" spans="15:26" x14ac:dyDescent="0.2">
      <c r="O151" s="7"/>
      <c r="P151" s="7"/>
      <c r="Q151" s="10"/>
      <c r="R151" s="10"/>
      <c r="S151" s="10"/>
      <c r="T151" s="10"/>
      <c r="U151" s="10"/>
      <c r="V151" s="10"/>
      <c r="W151" s="10"/>
      <c r="X151" s="11"/>
      <c r="Y151" s="7"/>
      <c r="Z151" s="7"/>
    </row>
    <row r="152" spans="15:26" x14ac:dyDescent="0.2">
      <c r="O152" s="7"/>
      <c r="P152" s="7"/>
      <c r="Q152" s="10"/>
      <c r="R152" s="10"/>
      <c r="S152" s="10"/>
      <c r="T152" s="10"/>
      <c r="U152" s="10"/>
      <c r="V152" s="10"/>
      <c r="W152" s="10"/>
      <c r="X152" s="11"/>
      <c r="Y152" s="7"/>
      <c r="Z152" s="7"/>
    </row>
    <row r="153" spans="15:26" x14ac:dyDescent="0.2">
      <c r="O153" s="7"/>
      <c r="P153" s="7"/>
      <c r="Q153" s="10"/>
      <c r="R153" s="10"/>
      <c r="S153" s="10"/>
      <c r="T153" s="10"/>
      <c r="U153" s="10"/>
      <c r="V153" s="10"/>
      <c r="W153" s="10"/>
      <c r="X153" s="11"/>
      <c r="Y153" s="7"/>
      <c r="Z153" s="7"/>
    </row>
    <row r="154" spans="15:26" x14ac:dyDescent="0.2">
      <c r="O154" s="7"/>
      <c r="P154" s="7"/>
      <c r="Q154" s="10"/>
      <c r="R154" s="10"/>
      <c r="S154" s="10"/>
      <c r="T154" s="10"/>
      <c r="U154" s="10"/>
      <c r="V154" s="10"/>
      <c r="W154" s="10"/>
      <c r="X154" s="11"/>
      <c r="Y154" s="7"/>
      <c r="Z154" s="7"/>
    </row>
    <row r="155" spans="15:26" x14ac:dyDescent="0.2">
      <c r="O155" s="7"/>
      <c r="P155" s="7"/>
      <c r="Q155" s="10"/>
      <c r="R155" s="10"/>
      <c r="S155" s="10"/>
      <c r="T155" s="10"/>
      <c r="U155" s="10"/>
      <c r="V155" s="10"/>
      <c r="W155" s="10"/>
      <c r="X155" s="11"/>
      <c r="Y155" s="7"/>
      <c r="Z155" s="7"/>
    </row>
    <row r="156" spans="15:26" x14ac:dyDescent="0.2">
      <c r="O156" s="7"/>
      <c r="P156" s="7"/>
      <c r="Q156" s="10"/>
      <c r="R156" s="10"/>
      <c r="S156" s="10"/>
      <c r="T156" s="10"/>
      <c r="U156" s="10"/>
      <c r="V156" s="10"/>
      <c r="W156" s="10"/>
      <c r="X156" s="11"/>
      <c r="Y156" s="7"/>
      <c r="Z156" s="7"/>
    </row>
    <row r="157" spans="15:26" x14ac:dyDescent="0.2">
      <c r="O157" s="7"/>
      <c r="P157" s="7"/>
      <c r="Q157" s="10"/>
      <c r="R157" s="10"/>
      <c r="S157" s="10"/>
      <c r="T157" s="10"/>
      <c r="U157" s="10"/>
      <c r="V157" s="10"/>
      <c r="W157" s="10"/>
      <c r="X157" s="11"/>
      <c r="Y157" s="7"/>
      <c r="Z157" s="7"/>
    </row>
    <row r="158" spans="15:26" x14ac:dyDescent="0.2">
      <c r="O158" s="7"/>
      <c r="P158" s="7"/>
      <c r="Q158" s="10"/>
      <c r="R158" s="10"/>
      <c r="S158" s="10"/>
      <c r="T158" s="10"/>
      <c r="U158" s="10"/>
      <c r="V158" s="10"/>
      <c r="W158" s="10"/>
      <c r="X158" s="11"/>
      <c r="Y158" s="7"/>
      <c r="Z158" s="7"/>
    </row>
    <row r="159" spans="15:26" x14ac:dyDescent="0.2">
      <c r="O159" s="7"/>
      <c r="P159" s="7"/>
      <c r="Q159" s="10"/>
      <c r="R159" s="10"/>
      <c r="S159" s="10"/>
      <c r="T159" s="10"/>
      <c r="U159" s="10"/>
      <c r="V159" s="10"/>
      <c r="W159" s="10"/>
      <c r="X159" s="11"/>
      <c r="Y159" s="7"/>
      <c r="Z159" s="7"/>
    </row>
    <row r="160" spans="15:26" x14ac:dyDescent="0.2">
      <c r="O160" s="7"/>
      <c r="P160" s="7"/>
      <c r="Q160" s="10"/>
      <c r="R160" s="10"/>
      <c r="S160" s="10"/>
      <c r="T160" s="10"/>
      <c r="U160" s="10"/>
      <c r="V160" s="10"/>
      <c r="W160" s="10"/>
      <c r="X160" s="11"/>
      <c r="Y160" s="7"/>
      <c r="Z160" s="7"/>
    </row>
    <row r="161" spans="3:26" x14ac:dyDescent="0.2">
      <c r="O161" s="7"/>
      <c r="P161" s="7"/>
      <c r="Q161" s="10"/>
      <c r="R161" s="10"/>
      <c r="S161" s="10"/>
      <c r="T161" s="10"/>
      <c r="U161" s="10"/>
      <c r="V161" s="10"/>
      <c r="W161" s="10"/>
      <c r="X161" s="11"/>
      <c r="Y161" s="7"/>
      <c r="Z161" s="7"/>
    </row>
    <row r="162" spans="3:26" ht="15" x14ac:dyDescent="0.2">
      <c r="C162" s="1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201" spans="3:3" ht="15" x14ac:dyDescent="0.2">
      <c r="C201" s="1"/>
    </row>
    <row r="240" spans="3:3" ht="15" x14ac:dyDescent="0.2">
      <c r="C240" s="1"/>
    </row>
    <row r="279" spans="3:3" ht="15" x14ac:dyDescent="0.2">
      <c r="C279" s="1"/>
    </row>
    <row r="318" spans="3:3" ht="15" x14ac:dyDescent="0.2">
      <c r="C318" s="1"/>
    </row>
    <row r="357" spans="3:3" ht="15" x14ac:dyDescent="0.2">
      <c r="C357" s="1"/>
    </row>
    <row r="396" spans="3:3" ht="15" x14ac:dyDescent="0.2">
      <c r="C396" s="1"/>
    </row>
    <row r="435" spans="3:3" ht="15" x14ac:dyDescent="0.2">
      <c r="C435" s="1"/>
    </row>
    <row r="474" spans="3:3" ht="15" x14ac:dyDescent="0.2">
      <c r="C474" s="1"/>
    </row>
    <row r="513" spans="3:3" ht="15" x14ac:dyDescent="0.2">
      <c r="C513" s="1"/>
    </row>
    <row r="552" spans="3:3" ht="15" x14ac:dyDescent="0.2">
      <c r="C552" s="1"/>
    </row>
    <row r="591" spans="3:3" ht="15" x14ac:dyDescent="0.2">
      <c r="C591" s="1"/>
    </row>
    <row r="630" spans="3:3" ht="15" x14ac:dyDescent="0.2">
      <c r="C630" s="1"/>
    </row>
    <row r="669" spans="3:3" ht="15" x14ac:dyDescent="0.2">
      <c r="C669" s="1"/>
    </row>
    <row r="708" spans="3:3" ht="15" x14ac:dyDescent="0.2">
      <c r="C708" s="1"/>
    </row>
    <row r="747" spans="3:3" ht="15" x14ac:dyDescent="0.2">
      <c r="C747" s="1"/>
    </row>
  </sheetData>
  <sortState ref="B52:L90">
    <sortCondition ref="J52:J90"/>
  </sortState>
  <mergeCells count="24">
    <mergeCell ref="B45:M45"/>
    <mergeCell ref="K3:L3"/>
    <mergeCell ref="B1:G1"/>
    <mergeCell ref="E41:F41"/>
    <mergeCell ref="E40:F40"/>
    <mergeCell ref="C39:D39"/>
    <mergeCell ref="I38:J38"/>
    <mergeCell ref="G38:H38"/>
    <mergeCell ref="B97:M97"/>
    <mergeCell ref="B98:M98"/>
    <mergeCell ref="B31:M31"/>
    <mergeCell ref="B32:M32"/>
    <mergeCell ref="B44:M44"/>
    <mergeCell ref="G41:H41"/>
    <mergeCell ref="G40:H40"/>
    <mergeCell ref="G39:H39"/>
    <mergeCell ref="I39:J39"/>
    <mergeCell ref="I41:J41"/>
    <mergeCell ref="I40:J40"/>
    <mergeCell ref="C40:D40"/>
    <mergeCell ref="C38:D38"/>
    <mergeCell ref="C41:D41"/>
    <mergeCell ref="E38:F38"/>
    <mergeCell ref="E39:F39"/>
  </mergeCells>
  <phoneticPr fontId="0" type="noConversion"/>
  <pageMargins left="0.33" right="0.7" top="0.3" bottom="0.14000000000000001" header="0.3" footer="0.1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</dc:creator>
  <cp:lastModifiedBy>Yannick</cp:lastModifiedBy>
  <cp:lastPrinted>2014-06-28T17:00:14Z</cp:lastPrinted>
  <dcterms:created xsi:type="dcterms:W3CDTF">2010-05-03T17:43:33Z</dcterms:created>
  <dcterms:modified xsi:type="dcterms:W3CDTF">2017-10-29T20:42:22Z</dcterms:modified>
</cp:coreProperties>
</file>