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arper competities\zomer competitie\2019\7. 12-10 13-10\"/>
    </mc:Choice>
  </mc:AlternateContent>
  <bookViews>
    <workbookView xWindow="120" yWindow="465" windowWidth="24060" windowHeight="1879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K93" i="1" l="1"/>
  <c r="J99" i="1"/>
  <c r="J98" i="1"/>
  <c r="J97" i="1"/>
  <c r="J96" i="1"/>
  <c r="J94" i="1"/>
  <c r="J92" i="1"/>
  <c r="J95" i="1"/>
  <c r="J93" i="1"/>
  <c r="J91" i="1"/>
  <c r="J90" i="1"/>
  <c r="J89" i="1"/>
  <c r="J88" i="1"/>
  <c r="J87" i="1"/>
  <c r="J85" i="1"/>
  <c r="J86" i="1"/>
  <c r="J83" i="1"/>
  <c r="J84" i="1"/>
  <c r="J82" i="1"/>
  <c r="J81" i="1"/>
  <c r="J79" i="1"/>
  <c r="J80" i="1"/>
  <c r="J78" i="1"/>
  <c r="J77" i="1"/>
  <c r="J76" i="1"/>
  <c r="J72" i="1"/>
  <c r="J73" i="1"/>
  <c r="J74" i="1"/>
  <c r="J75" i="1"/>
  <c r="K95" i="1"/>
  <c r="K85" i="1"/>
  <c r="K87" i="1"/>
  <c r="K90" i="1"/>
  <c r="K88" i="1"/>
  <c r="K86" i="1"/>
  <c r="K83" i="1"/>
  <c r="K82" i="1"/>
  <c r="K84" i="1"/>
  <c r="K81" i="1"/>
  <c r="K89" i="1"/>
  <c r="K80" i="1"/>
  <c r="K76" i="1"/>
  <c r="K78" i="1"/>
  <c r="K73" i="1"/>
  <c r="K74" i="1"/>
  <c r="K75" i="1"/>
  <c r="K77" i="1"/>
  <c r="J17" i="1"/>
  <c r="J16" i="1"/>
  <c r="J14" i="1"/>
  <c r="J15" i="1"/>
  <c r="J13" i="1"/>
  <c r="J10" i="1"/>
  <c r="J12" i="1"/>
  <c r="J9" i="1"/>
  <c r="J8" i="1"/>
  <c r="J11" i="1"/>
  <c r="J7" i="1"/>
  <c r="J4" i="1"/>
  <c r="J6" i="1"/>
  <c r="J5" i="1"/>
  <c r="K14" i="1"/>
  <c r="K13" i="1"/>
  <c r="K10" i="1"/>
  <c r="K12" i="1"/>
  <c r="K9" i="1"/>
  <c r="K8" i="1"/>
  <c r="K7" i="1"/>
  <c r="K4" i="1"/>
  <c r="K6" i="1"/>
  <c r="K5" i="1"/>
  <c r="K96" i="1" l="1"/>
  <c r="K94" i="1"/>
  <c r="K91" i="1"/>
  <c r="K92" i="1"/>
  <c r="K79" i="1"/>
  <c r="K72" i="1"/>
  <c r="K15" i="1"/>
  <c r="K11" i="1"/>
  <c r="F3" i="1" l="1"/>
  <c r="K16" i="1" l="1"/>
  <c r="K99" i="1" l="1"/>
  <c r="C71" i="1" l="1"/>
  <c r="K107" i="1"/>
  <c r="J100" i="1"/>
  <c r="J101" i="1"/>
  <c r="J102" i="1"/>
  <c r="J103" i="1"/>
  <c r="J104" i="1"/>
  <c r="J19" i="1" l="1"/>
  <c r="J25" i="1"/>
  <c r="J24" i="1"/>
  <c r="J23" i="1"/>
  <c r="J22" i="1"/>
  <c r="J21" i="1"/>
  <c r="J20" i="1"/>
  <c r="J18" i="1"/>
  <c r="K26" i="1" l="1"/>
  <c r="E3" i="1" l="1"/>
  <c r="G3" i="1"/>
  <c r="H3" i="1"/>
  <c r="I3" i="1"/>
  <c r="J106" i="1" l="1"/>
  <c r="J105" i="1" l="1"/>
</calcChain>
</file>

<file path=xl/sharedStrings.xml><?xml version="1.0" encoding="utf-8"?>
<sst xmlns="http://schemas.openxmlformats.org/spreadsheetml/2006/main" count="145" uniqueCount="74">
  <si>
    <t>Plaats</t>
  </si>
  <si>
    <t>Namen koppel</t>
  </si>
  <si>
    <t>Totaal Gewicht</t>
  </si>
  <si>
    <t>Naam</t>
  </si>
  <si>
    <t>Gewicht</t>
  </si>
  <si>
    <t>Tot.
Punten</t>
  </si>
  <si>
    <t>kg</t>
  </si>
  <si>
    <t xml:space="preserve">Wedstrijd </t>
  </si>
  <si>
    <t>Totaal</t>
  </si>
  <si>
    <t xml:space="preserve"> </t>
  </si>
  <si>
    <t>Water</t>
  </si>
  <si>
    <t>lengte</t>
  </si>
  <si>
    <t xml:space="preserve"> sept. </t>
  </si>
  <si>
    <t>koppel zonder vangst</t>
  </si>
  <si>
    <t>niet mee gevist</t>
  </si>
  <si>
    <t>deelnemer zonder vangst</t>
  </si>
  <si>
    <t>Theo Sielhorst &amp; Leo v/d bosch</t>
  </si>
  <si>
    <t>Yannick Rademaker &amp; Remon Rademaker</t>
  </si>
  <si>
    <t>Ton Streef &amp; Martin Streef</t>
  </si>
  <si>
    <t>Rogier v/d Vaart &amp; Wout Janssen</t>
  </si>
  <si>
    <t>Gerda Bekking &amp; Johan v/d Berg</t>
  </si>
  <si>
    <t>Ronald Baardman &amp; Jeroen Mondt</t>
  </si>
  <si>
    <t>Mike Sweardens &amp; Justin v/d Hurk</t>
  </si>
  <si>
    <t>Leo Zwamborn &amp; Jan de Vaal</t>
  </si>
  <si>
    <t>Sharon de Heus &amp; Kevin Korse</t>
  </si>
  <si>
    <t>John coppier &amp; Martijn Boekema</t>
  </si>
  <si>
    <t>Youssef Ramdani &amp; Werner Vermeulen</t>
  </si>
  <si>
    <t xml:space="preserve">                     Tussenstand karper koppel Competitie 2019</t>
  </si>
  <si>
    <t>Yannick Rademaker</t>
  </si>
  <si>
    <t>2e parklaan</t>
  </si>
  <si>
    <t>Remon Rademaker</t>
  </si>
  <si>
    <t>13/14    april</t>
  </si>
  <si>
    <t>wout jansens</t>
  </si>
  <si>
    <t>Rogier vd vaart</t>
  </si>
  <si>
    <t>Leo Zwamborn</t>
  </si>
  <si>
    <t>Jan de Vaal</t>
  </si>
  <si>
    <t>Patrick v Scharenburg</t>
  </si>
  <si>
    <t>Rick v Scharenburg</t>
  </si>
  <si>
    <t>Rémon Rademaker</t>
  </si>
  <si>
    <t>Ronald Baardman</t>
  </si>
  <si>
    <t>Jeroen Mondt</t>
  </si>
  <si>
    <t>Theo Sielhorst</t>
  </si>
  <si>
    <t>Leo vd Bosch</t>
  </si>
  <si>
    <t>John Copier</t>
  </si>
  <si>
    <t>Martijn Boekema</t>
  </si>
  <si>
    <t>Ton Streef</t>
  </si>
  <si>
    <t>Martin Sreef</t>
  </si>
  <si>
    <t>Liroy Mougeole</t>
  </si>
  <si>
    <t>Jermain Pouw</t>
  </si>
  <si>
    <t>Gerda vd Berg</t>
  </si>
  <si>
    <t>Johan vd Berg</t>
  </si>
  <si>
    <t>Mike Swaerdens</t>
  </si>
  <si>
    <t xml:space="preserve">Justin vd Hurk </t>
  </si>
  <si>
    <t>Sharon de heus</t>
  </si>
  <si>
    <t>Kevin Korse</t>
  </si>
  <si>
    <t>Yousef Ramdani</t>
  </si>
  <si>
    <t>Werner Vermeulen</t>
  </si>
  <si>
    <t xml:space="preserve">                    Tussenstand  Karper Koppel Wedstrijden 2019</t>
  </si>
  <si>
    <t xml:space="preserve">                     Tussenstand Zwaarste Karper 2019</t>
  </si>
  <si>
    <t>18/19 mei</t>
  </si>
  <si>
    <t xml:space="preserve">18/19 mei </t>
  </si>
  <si>
    <t>Liroy Mougeole &amp; Jermaine Pouw</t>
  </si>
  <si>
    <t>cm</t>
  </si>
  <si>
    <t>de Meer</t>
  </si>
  <si>
    <t xml:space="preserve">15/16 juni </t>
  </si>
  <si>
    <t xml:space="preserve">06/07 juli </t>
  </si>
  <si>
    <t>Partrick v Scharenburg &amp; Rick v Scharenburg</t>
  </si>
  <si>
    <t>17/18  aug.</t>
  </si>
  <si>
    <t xml:space="preserve">12/13 okt. </t>
  </si>
  <si>
    <t>maikel &amp; Eric</t>
  </si>
  <si>
    <t>Jermaine Pouw</t>
  </si>
  <si>
    <t>Rondehaven</t>
  </si>
  <si>
    <t>Maikel</t>
  </si>
  <si>
    <t>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</si>
</sst>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2"/>
      <color indexed="9"/>
      <name val="Verdana"/>
      <family val="2"/>
    </font>
    <font>
      <sz val="10"/>
      <color indexed="9"/>
      <name val="Verdana"/>
      <family val="2"/>
    </font>
    <font>
      <sz val="10"/>
      <color indexed="8"/>
      <name val="Verdana"/>
      <family val="2"/>
    </font>
    <font>
      <sz val="11"/>
      <color indexed="9"/>
      <name val="Verdana"/>
      <family val="2"/>
    </font>
    <font>
      <sz val="10"/>
      <color theme="0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0" tint="-4.9989318521683403E-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1" xfId="0" applyFont="1" applyBorder="1"/>
    <xf numFmtId="0" fontId="4" fillId="0" borderId="0" xfId="0" applyFont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4" fillId="0" borderId="9" xfId="0" applyFont="1" applyBorder="1"/>
    <xf numFmtId="0" fontId="4" fillId="0" borderId="0" xfId="0" applyFont="1" applyAlignment="1">
      <alignment horizontal="center"/>
    </xf>
    <xf numFmtId="0" fontId="4" fillId="0" borderId="6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3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/>
    <xf numFmtId="0" fontId="4" fillId="0" borderId="11" xfId="0" applyFont="1" applyBorder="1" applyAlignment="1">
      <alignment horizontal="right"/>
    </xf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right"/>
    </xf>
    <xf numFmtId="0" fontId="2" fillId="0" borderId="0" xfId="0" applyFont="1" applyFill="1" applyAlignment="1"/>
    <xf numFmtId="0" fontId="5" fillId="2" borderId="12" xfId="0" applyFont="1" applyFill="1" applyBorder="1"/>
    <xf numFmtId="0" fontId="5" fillId="2" borderId="8" xfId="0" applyFont="1" applyFill="1" applyBorder="1"/>
    <xf numFmtId="16" fontId="3" fillId="2" borderId="12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5" fillId="2" borderId="33" xfId="0" applyFont="1" applyFill="1" applyBorder="1"/>
    <xf numFmtId="0" fontId="5" fillId="2" borderId="34" xfId="0" applyFont="1" applyFill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3" xfId="0" applyFont="1" applyBorder="1"/>
    <xf numFmtId="0" fontId="4" fillId="0" borderId="6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2" fillId="2" borderId="3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" fillId="0" borderId="0" xfId="0" applyFont="1" applyBorder="1"/>
    <xf numFmtId="0" fontId="4" fillId="0" borderId="37" xfId="0" applyFont="1" applyBorder="1"/>
    <xf numFmtId="0" fontId="4" fillId="0" borderId="13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2" borderId="3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2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7"/>
  <sheetViews>
    <sheetView tabSelected="1" topLeftCell="A70" zoomScale="110" zoomScaleNormal="110" workbookViewId="0">
      <selection activeCell="K94" sqref="K94"/>
    </sheetView>
  </sheetViews>
  <sheetFormatPr defaultColWidth="9.140625" defaultRowHeight="12.75" x14ac:dyDescent="0.2"/>
  <cols>
    <col min="1" max="1" width="7.7109375" style="4" customWidth="1"/>
    <col min="2" max="2" width="44.7109375" style="4" bestFit="1" customWidth="1"/>
    <col min="3" max="3" width="9.85546875" style="4" bestFit="1" customWidth="1"/>
    <col min="4" max="4" width="7.85546875" style="4" bestFit="1" customWidth="1"/>
    <col min="5" max="5" width="7.85546875" style="4" customWidth="1"/>
    <col min="6" max="6" width="8.140625" style="18" customWidth="1"/>
    <col min="7" max="7" width="12.28515625" style="4" bestFit="1" customWidth="1"/>
    <col min="8" max="8" width="7.85546875" style="4" bestFit="1" customWidth="1"/>
    <col min="9" max="9" width="7.140625" style="4" customWidth="1"/>
    <col min="10" max="10" width="8.42578125" style="4" customWidth="1"/>
    <col min="11" max="11" width="9.85546875" style="4" customWidth="1"/>
    <col min="12" max="12" width="3.42578125" style="4" customWidth="1"/>
    <col min="13" max="24" width="9.140625" style="4"/>
    <col min="25" max="25" width="11.42578125" style="4" bestFit="1" customWidth="1"/>
    <col min="26" max="16384" width="9.140625" style="4"/>
  </cols>
  <sheetData>
    <row r="1" spans="1:12" s="1" customFormat="1" ht="15.75" customHeight="1" thickBot="1" x14ac:dyDescent="0.25">
      <c r="A1" s="2"/>
      <c r="B1" s="87" t="s">
        <v>57</v>
      </c>
      <c r="C1" s="88"/>
      <c r="D1" s="88"/>
      <c r="E1" s="88"/>
      <c r="F1" s="88"/>
      <c r="G1" s="89"/>
      <c r="H1" s="37"/>
    </row>
    <row r="2" spans="1:12" ht="10.5" customHeight="1" thickBot="1" x14ac:dyDescent="0.25"/>
    <row r="3" spans="1:12" ht="30.75" customHeight="1" thickBot="1" x14ac:dyDescent="0.25">
      <c r="A3" s="38" t="s">
        <v>0</v>
      </c>
      <c r="B3" s="38" t="s">
        <v>3</v>
      </c>
      <c r="C3" s="42" t="s">
        <v>31</v>
      </c>
      <c r="D3" s="41" t="s">
        <v>59</v>
      </c>
      <c r="E3" s="41" t="str">
        <f t="shared" ref="E3:I3" si="0">E71</f>
        <v xml:space="preserve">15/16 juni </v>
      </c>
      <c r="F3" s="41" t="str">
        <f>F71</f>
        <v xml:space="preserve">06/07 juli </v>
      </c>
      <c r="G3" s="41" t="str">
        <f t="shared" si="0"/>
        <v>17/18  aug.</v>
      </c>
      <c r="H3" s="41" t="str">
        <f t="shared" si="0"/>
        <v xml:space="preserve"> sept. </v>
      </c>
      <c r="I3" s="43" t="str">
        <f t="shared" si="0"/>
        <v xml:space="preserve">12/13 okt. </v>
      </c>
      <c r="J3" s="41" t="s">
        <v>5</v>
      </c>
      <c r="K3" s="85" t="s">
        <v>2</v>
      </c>
      <c r="L3" s="86"/>
    </row>
    <row r="4" spans="1:12" ht="12.75" customHeight="1" x14ac:dyDescent="0.2">
      <c r="A4" s="23">
        <v>1</v>
      </c>
      <c r="B4" s="3" t="s">
        <v>17</v>
      </c>
      <c r="C4" s="61">
        <v>3</v>
      </c>
      <c r="D4" s="61">
        <v>1</v>
      </c>
      <c r="E4" s="61">
        <v>3</v>
      </c>
      <c r="F4" s="61">
        <v>2</v>
      </c>
      <c r="G4" s="61">
        <v>4</v>
      </c>
      <c r="H4" s="95">
        <v>8</v>
      </c>
      <c r="I4" s="61">
        <v>3</v>
      </c>
      <c r="J4" s="73">
        <f>C4+D4+E4+F4+G4+H4+I4-8</f>
        <v>16</v>
      </c>
      <c r="K4" s="5">
        <f>33.6+78.1+53.7+85.2+43.1+25.3+55.8</f>
        <v>374.8</v>
      </c>
      <c r="L4" s="24" t="s">
        <v>6</v>
      </c>
    </row>
    <row r="5" spans="1:12" ht="12.75" customHeight="1" x14ac:dyDescent="0.2">
      <c r="A5" s="23">
        <v>2</v>
      </c>
      <c r="B5" s="3" t="s">
        <v>16</v>
      </c>
      <c r="C5" s="61">
        <v>1</v>
      </c>
      <c r="D5" s="61">
        <v>2</v>
      </c>
      <c r="E5" s="61">
        <v>2</v>
      </c>
      <c r="F5" s="61">
        <v>7</v>
      </c>
      <c r="G5" s="61">
        <v>1</v>
      </c>
      <c r="H5" s="61">
        <v>5</v>
      </c>
      <c r="I5" s="95">
        <v>9</v>
      </c>
      <c r="J5" s="74">
        <f>C5+D5+E5+F5+G5+H5</f>
        <v>18</v>
      </c>
      <c r="K5" s="5">
        <f>35.3+61.1+83+43+68.7+40.5+21.1</f>
        <v>352.70000000000005</v>
      </c>
      <c r="L5" s="24" t="s">
        <v>6</v>
      </c>
    </row>
    <row r="6" spans="1:12" ht="12.75" customHeight="1" x14ac:dyDescent="0.2">
      <c r="A6" s="23">
        <v>3</v>
      </c>
      <c r="B6" s="3" t="s">
        <v>61</v>
      </c>
      <c r="C6" s="95">
        <v>6</v>
      </c>
      <c r="D6" s="61">
        <v>4</v>
      </c>
      <c r="E6" s="61">
        <v>1</v>
      </c>
      <c r="F6" s="61">
        <v>1</v>
      </c>
      <c r="G6" s="61">
        <v>3</v>
      </c>
      <c r="H6" s="61">
        <v>6</v>
      </c>
      <c r="I6" s="61">
        <v>4</v>
      </c>
      <c r="J6" s="74">
        <f>C6+D6+E6+F6+G6+H6+I6-6</f>
        <v>19</v>
      </c>
      <c r="K6" s="5">
        <f>15.4+34.6+89.2+132.6+45.5+29.6+48.8</f>
        <v>395.7</v>
      </c>
      <c r="L6" s="24" t="s">
        <v>6</v>
      </c>
    </row>
    <row r="7" spans="1:12" ht="12.75" customHeight="1" x14ac:dyDescent="0.2">
      <c r="A7" s="23">
        <v>4</v>
      </c>
      <c r="B7" s="3" t="s">
        <v>21</v>
      </c>
      <c r="C7" s="61">
        <v>8</v>
      </c>
      <c r="D7" s="61">
        <v>3</v>
      </c>
      <c r="E7" s="61">
        <v>4</v>
      </c>
      <c r="F7" s="61">
        <v>3</v>
      </c>
      <c r="G7" s="95">
        <v>12</v>
      </c>
      <c r="H7" s="61">
        <v>11</v>
      </c>
      <c r="I7" s="61">
        <v>1</v>
      </c>
      <c r="J7" s="74">
        <f>C7+D7+E7+F7+G7+H7+I7-12</f>
        <v>30</v>
      </c>
      <c r="K7" s="5">
        <f>9.1+53.4+38.2+83.4+12.7+5.5+73.1</f>
        <v>275.39999999999998</v>
      </c>
      <c r="L7" s="24" t="s">
        <v>6</v>
      </c>
    </row>
    <row r="8" spans="1:12" ht="12.75" customHeight="1" x14ac:dyDescent="0.2">
      <c r="A8" s="23">
        <v>5</v>
      </c>
      <c r="B8" s="3" t="s">
        <v>26</v>
      </c>
      <c r="C8" s="61">
        <v>14</v>
      </c>
      <c r="D8" s="95">
        <v>18</v>
      </c>
      <c r="E8" s="61">
        <v>6</v>
      </c>
      <c r="F8" s="61">
        <v>6</v>
      </c>
      <c r="G8" s="61">
        <v>2</v>
      </c>
      <c r="H8" s="61">
        <v>3</v>
      </c>
      <c r="I8" s="61">
        <v>2</v>
      </c>
      <c r="J8" s="74">
        <f>C8+D8+E8+F8+G8+H8+I8-18</f>
        <v>33</v>
      </c>
      <c r="K8" s="5">
        <f>28.8+43.4+58.2+45.5+68.2</f>
        <v>244.10000000000002</v>
      </c>
      <c r="L8" s="24" t="s">
        <v>6</v>
      </c>
    </row>
    <row r="9" spans="1:12" ht="12.75" customHeight="1" x14ac:dyDescent="0.2">
      <c r="A9" s="23">
        <v>6</v>
      </c>
      <c r="B9" s="3" t="s">
        <v>25</v>
      </c>
      <c r="C9" s="61">
        <v>2</v>
      </c>
      <c r="D9" s="61">
        <v>5</v>
      </c>
      <c r="E9" s="61">
        <v>5</v>
      </c>
      <c r="F9" s="61">
        <v>10</v>
      </c>
      <c r="G9" s="61">
        <v>9</v>
      </c>
      <c r="H9" s="95">
        <v>18</v>
      </c>
      <c r="I9" s="61">
        <v>6</v>
      </c>
      <c r="J9" s="74">
        <f>C9+D9+E9+F9+G9+H9+I9-18</f>
        <v>37</v>
      </c>
      <c r="K9" s="5">
        <f>34.2+16.8+28.9+18.4+25.1+45.4</f>
        <v>168.8</v>
      </c>
      <c r="L9" s="24" t="s">
        <v>6</v>
      </c>
    </row>
    <row r="10" spans="1:12" ht="12.75" customHeight="1" x14ac:dyDescent="0.2">
      <c r="A10" s="23">
        <v>7</v>
      </c>
      <c r="B10" s="3" t="s">
        <v>22</v>
      </c>
      <c r="C10" s="61">
        <v>9</v>
      </c>
      <c r="D10" s="95">
        <v>14</v>
      </c>
      <c r="E10" s="61">
        <v>9</v>
      </c>
      <c r="F10" s="61">
        <v>11</v>
      </c>
      <c r="G10" s="61">
        <v>6</v>
      </c>
      <c r="H10" s="61">
        <v>2</v>
      </c>
      <c r="I10" s="61">
        <v>5</v>
      </c>
      <c r="J10" s="74">
        <f>C10+D10+E10+F10+G10+H10+I10-14</f>
        <v>42</v>
      </c>
      <c r="K10" s="5">
        <f>6.8+22+17.2+35.8+86.1+48.4</f>
        <v>216.29999999999998</v>
      </c>
      <c r="L10" s="24" t="s">
        <v>6</v>
      </c>
    </row>
    <row r="11" spans="1:12" ht="12.75" customHeight="1" x14ac:dyDescent="0.2">
      <c r="A11" s="23">
        <v>8</v>
      </c>
      <c r="B11" s="3" t="s">
        <v>19</v>
      </c>
      <c r="C11" s="61">
        <v>5</v>
      </c>
      <c r="D11" s="95">
        <v>18</v>
      </c>
      <c r="E11" s="61">
        <v>12</v>
      </c>
      <c r="F11" s="61">
        <v>5</v>
      </c>
      <c r="G11" s="61">
        <v>5</v>
      </c>
      <c r="H11" s="75">
        <v>1</v>
      </c>
      <c r="I11" s="61">
        <v>18</v>
      </c>
      <c r="J11" s="74">
        <f>C11+D11+E11+F11+G11+H11+I11-18</f>
        <v>46</v>
      </c>
      <c r="K11" s="5">
        <f>26.2+14.2+49.2+37.5+146.7</f>
        <v>273.79999999999995</v>
      </c>
      <c r="L11" s="24" t="s">
        <v>6</v>
      </c>
    </row>
    <row r="12" spans="1:12" ht="12.75" customHeight="1" x14ac:dyDescent="0.2">
      <c r="A12" s="23">
        <v>9</v>
      </c>
      <c r="B12" s="3" t="s">
        <v>23</v>
      </c>
      <c r="C12" s="61">
        <v>10</v>
      </c>
      <c r="D12" s="61">
        <v>6</v>
      </c>
      <c r="E12" s="61">
        <v>7</v>
      </c>
      <c r="F12" s="95">
        <v>14</v>
      </c>
      <c r="G12" s="61">
        <v>8</v>
      </c>
      <c r="H12" s="61">
        <v>4</v>
      </c>
      <c r="I12" s="61">
        <v>11</v>
      </c>
      <c r="J12" s="74">
        <f>C12+D12+E12+F12+G12+H12+I12-14</f>
        <v>46</v>
      </c>
      <c r="K12" s="5">
        <f>6.4+15.4+27.8+26.6+41.4+17.5</f>
        <v>135.1</v>
      </c>
      <c r="L12" s="24" t="s">
        <v>6</v>
      </c>
    </row>
    <row r="13" spans="1:12" ht="12.75" customHeight="1" x14ac:dyDescent="0.2">
      <c r="A13" s="23">
        <v>10</v>
      </c>
      <c r="B13" s="3" t="s">
        <v>18</v>
      </c>
      <c r="C13" s="61">
        <v>4</v>
      </c>
      <c r="D13" s="95">
        <v>18</v>
      </c>
      <c r="E13" s="61">
        <v>13</v>
      </c>
      <c r="F13" s="61">
        <v>8</v>
      </c>
      <c r="G13" s="61">
        <v>11</v>
      </c>
      <c r="H13" s="61">
        <v>7</v>
      </c>
      <c r="I13" s="61">
        <v>8</v>
      </c>
      <c r="J13" s="74">
        <f>C13+D13+E13+F13+G13+H13+I13-18</f>
        <v>51</v>
      </c>
      <c r="K13" s="5">
        <f>29.8+13+20.2+16.9+25.9+33.1</f>
        <v>138.9</v>
      </c>
      <c r="L13" s="24" t="s">
        <v>6</v>
      </c>
    </row>
    <row r="14" spans="1:12" ht="12.75" customHeight="1" x14ac:dyDescent="0.2">
      <c r="A14" s="23">
        <v>11</v>
      </c>
      <c r="B14" s="3" t="s">
        <v>66</v>
      </c>
      <c r="C14" s="95">
        <v>14</v>
      </c>
      <c r="D14" s="61">
        <v>14</v>
      </c>
      <c r="E14" s="61">
        <v>10</v>
      </c>
      <c r="F14" s="61">
        <v>4</v>
      </c>
      <c r="G14" s="61">
        <v>10</v>
      </c>
      <c r="H14" s="61">
        <v>10</v>
      </c>
      <c r="I14" s="61">
        <v>7</v>
      </c>
      <c r="J14" s="74">
        <f>C14+D14+E14+F14+G14+H14+I14-14</f>
        <v>55</v>
      </c>
      <c r="K14" s="5">
        <f>16.2+51.8+24.3+20.7+43.1</f>
        <v>156.1</v>
      </c>
      <c r="L14" s="24" t="s">
        <v>6</v>
      </c>
    </row>
    <row r="15" spans="1:12" ht="12.75" customHeight="1" x14ac:dyDescent="0.2">
      <c r="A15" s="23">
        <v>12</v>
      </c>
      <c r="B15" s="3" t="s">
        <v>24</v>
      </c>
      <c r="C15" s="61">
        <v>11</v>
      </c>
      <c r="D15" s="61">
        <v>14</v>
      </c>
      <c r="E15" s="61">
        <v>11</v>
      </c>
      <c r="F15" s="61">
        <v>9</v>
      </c>
      <c r="G15" s="61">
        <v>7</v>
      </c>
      <c r="H15" s="61">
        <v>9</v>
      </c>
      <c r="I15" s="95">
        <v>18</v>
      </c>
      <c r="J15" s="74">
        <f>C15+D15+E15+F15+G15+H15+I15-18</f>
        <v>61</v>
      </c>
      <c r="K15" s="5">
        <f>3.7+15.7+19.5+26.9+21.2</f>
        <v>87</v>
      </c>
      <c r="L15" s="24" t="s">
        <v>6</v>
      </c>
    </row>
    <row r="16" spans="1:12" s="1" customFormat="1" ht="12.75" customHeight="1" x14ac:dyDescent="0.2">
      <c r="A16" s="23">
        <v>13</v>
      </c>
      <c r="B16" s="3" t="s">
        <v>20</v>
      </c>
      <c r="C16" s="61">
        <v>7</v>
      </c>
      <c r="D16" s="61">
        <v>7</v>
      </c>
      <c r="E16" s="61">
        <v>8</v>
      </c>
      <c r="F16" s="95">
        <v>18</v>
      </c>
      <c r="G16" s="61">
        <v>18</v>
      </c>
      <c r="H16" s="61">
        <v>18</v>
      </c>
      <c r="I16" s="61">
        <v>18</v>
      </c>
      <c r="J16" s="74">
        <f>C16+D16+E16+F16+G16+H16+I16-18</f>
        <v>76</v>
      </c>
      <c r="K16" s="31">
        <f>12.4+12.3+26.8</f>
        <v>51.5</v>
      </c>
      <c r="L16" s="32" t="s">
        <v>6</v>
      </c>
    </row>
    <row r="17" spans="1:26" ht="12.75" customHeight="1" x14ac:dyDescent="0.2">
      <c r="A17" s="23">
        <v>14</v>
      </c>
      <c r="B17" s="8" t="s">
        <v>69</v>
      </c>
      <c r="C17" s="95">
        <v>18</v>
      </c>
      <c r="D17" s="61">
        <v>18</v>
      </c>
      <c r="E17" s="61">
        <v>18</v>
      </c>
      <c r="F17" s="61">
        <v>18</v>
      </c>
      <c r="G17" s="61">
        <v>18</v>
      </c>
      <c r="H17" s="61">
        <v>18</v>
      </c>
      <c r="I17" s="61">
        <v>10</v>
      </c>
      <c r="J17" s="74">
        <f>C17+D17+E17+F17+G17+H17+I17-18</f>
        <v>100</v>
      </c>
      <c r="K17" s="5">
        <v>19.100000000000001</v>
      </c>
      <c r="L17" s="24" t="s">
        <v>6</v>
      </c>
    </row>
    <row r="18" spans="1:26" ht="12.75" customHeight="1" x14ac:dyDescent="0.2">
      <c r="A18" s="23"/>
      <c r="B18" s="3"/>
      <c r="C18" s="6"/>
      <c r="D18" s="61"/>
      <c r="E18" s="61"/>
      <c r="F18" s="61"/>
      <c r="G18" s="61"/>
      <c r="H18" s="61"/>
      <c r="I18" s="3"/>
      <c r="J18" s="61">
        <f t="shared" ref="J18:J25" si="1">C18+D18+E18+F18+G18+H18</f>
        <v>0</v>
      </c>
      <c r="K18" s="5"/>
      <c r="L18" s="24" t="s">
        <v>6</v>
      </c>
    </row>
    <row r="19" spans="1:26" s="1" customFormat="1" ht="12.75" customHeight="1" x14ac:dyDescent="0.2">
      <c r="A19" s="23"/>
      <c r="B19" s="50"/>
      <c r="C19" s="61"/>
      <c r="D19" s="53"/>
      <c r="E19" s="61"/>
      <c r="F19" s="61"/>
      <c r="G19" s="61"/>
      <c r="H19" s="61"/>
      <c r="I19" s="3"/>
      <c r="J19" s="61">
        <f t="shared" si="1"/>
        <v>0</v>
      </c>
      <c r="K19" s="5"/>
      <c r="L19" s="24" t="s">
        <v>6</v>
      </c>
    </row>
    <row r="20" spans="1:26" x14ac:dyDescent="0.2">
      <c r="A20" s="35"/>
      <c r="B20" s="50"/>
      <c r="C20" s="61"/>
      <c r="D20" s="53"/>
      <c r="E20" s="61"/>
      <c r="F20" s="61"/>
      <c r="G20" s="61"/>
      <c r="H20" s="61"/>
      <c r="I20" s="3"/>
      <c r="J20" s="61">
        <f t="shared" si="1"/>
        <v>0</v>
      </c>
      <c r="K20" s="5"/>
      <c r="L20" s="24" t="s">
        <v>6</v>
      </c>
    </row>
    <row r="21" spans="1:26" x14ac:dyDescent="0.2">
      <c r="A21" s="23"/>
      <c r="B21" s="3"/>
      <c r="C21" s="61"/>
      <c r="D21" s="61"/>
      <c r="E21" s="61"/>
      <c r="F21" s="61"/>
      <c r="G21" s="61"/>
      <c r="H21" s="61"/>
      <c r="I21" s="3"/>
      <c r="J21" s="61">
        <f t="shared" si="1"/>
        <v>0</v>
      </c>
      <c r="K21" s="5"/>
      <c r="L21" s="24" t="s">
        <v>6</v>
      </c>
    </row>
    <row r="22" spans="1:26" x14ac:dyDescent="0.2">
      <c r="A22" s="23"/>
      <c r="B22" s="3"/>
      <c r="C22" s="61"/>
      <c r="D22" s="61"/>
      <c r="E22" s="61"/>
      <c r="F22" s="61"/>
      <c r="G22" s="61"/>
      <c r="H22" s="61"/>
      <c r="I22" s="3"/>
      <c r="J22" s="61">
        <f t="shared" si="1"/>
        <v>0</v>
      </c>
      <c r="K22" s="5"/>
      <c r="L22" s="24" t="s">
        <v>6</v>
      </c>
    </row>
    <row r="23" spans="1:26" x14ac:dyDescent="0.2">
      <c r="A23" s="23"/>
      <c r="B23" s="3"/>
      <c r="C23" s="61"/>
      <c r="D23" s="61"/>
      <c r="E23" s="61"/>
      <c r="F23" s="61"/>
      <c r="G23" s="61"/>
      <c r="H23" s="61"/>
      <c r="I23" s="3"/>
      <c r="J23" s="61">
        <f t="shared" si="1"/>
        <v>0</v>
      </c>
      <c r="K23" s="5"/>
      <c r="L23" s="24" t="s">
        <v>6</v>
      </c>
    </row>
    <row r="24" spans="1:26" x14ac:dyDescent="0.2">
      <c r="A24" s="23"/>
      <c r="B24" s="3"/>
      <c r="C24" s="61"/>
      <c r="D24" s="61"/>
      <c r="E24" s="61"/>
      <c r="F24" s="61"/>
      <c r="G24" s="61"/>
      <c r="H24" s="61"/>
      <c r="I24" s="3"/>
      <c r="J24" s="61">
        <f t="shared" si="1"/>
        <v>0</v>
      </c>
      <c r="K24" s="5"/>
      <c r="L24" s="24" t="s">
        <v>6</v>
      </c>
      <c r="N24" s="8"/>
    </row>
    <row r="25" spans="1:26" ht="12.75" customHeight="1" thickBot="1" x14ac:dyDescent="0.25">
      <c r="A25" s="26"/>
      <c r="B25" s="27"/>
      <c r="C25" s="63"/>
      <c r="D25" s="63"/>
      <c r="E25" s="63"/>
      <c r="F25" s="63"/>
      <c r="G25" s="63"/>
      <c r="H25" s="63"/>
      <c r="I25" s="27"/>
      <c r="J25" s="63">
        <f t="shared" si="1"/>
        <v>0</v>
      </c>
      <c r="K25" s="36"/>
      <c r="L25" s="28" t="s">
        <v>6</v>
      </c>
      <c r="N25" s="8"/>
      <c r="O25" s="20"/>
      <c r="P25" s="8"/>
      <c r="Q25" s="8"/>
      <c r="R25" s="8"/>
      <c r="S25" s="8"/>
      <c r="T25" s="20"/>
      <c r="U25" s="8"/>
      <c r="V25" s="8"/>
      <c r="W25" s="8"/>
      <c r="X25" s="20"/>
      <c r="Y25" s="67"/>
      <c r="Z25" s="8"/>
    </row>
    <row r="26" spans="1:26" ht="12.75" customHeight="1" thickBot="1" x14ac:dyDescent="0.25">
      <c r="A26" s="20"/>
      <c r="B26" s="8"/>
      <c r="C26" s="8"/>
      <c r="D26" s="8"/>
      <c r="E26" s="8"/>
      <c r="F26" s="20"/>
      <c r="G26" s="8"/>
      <c r="H26" s="8"/>
      <c r="I26" s="8"/>
      <c r="J26" s="22" t="s">
        <v>8</v>
      </c>
      <c r="K26" s="33">
        <f>+K4+K5+K6+K7+K8+K10+K9+K11+K12+K14+K13+K15+K16+K17+K18+K19+K20+K21+K22+K23+K24+K25</f>
        <v>2889.2999999999993</v>
      </c>
      <c r="L26" s="34" t="s">
        <v>6</v>
      </c>
      <c r="N26" s="8"/>
      <c r="O26" s="20"/>
      <c r="P26" s="8"/>
      <c r="Q26" s="8"/>
      <c r="R26" s="8"/>
      <c r="S26" s="8"/>
      <c r="T26" s="20"/>
      <c r="U26" s="8"/>
      <c r="V26" s="8"/>
      <c r="W26" s="8"/>
      <c r="X26" s="20"/>
      <c r="Y26" s="67"/>
      <c r="Z26" s="8"/>
    </row>
    <row r="27" spans="1:26" s="1" customFormat="1" ht="12.75" customHeight="1" x14ac:dyDescent="0.2">
      <c r="A27" s="4"/>
      <c r="B27" s="4"/>
      <c r="C27" s="4"/>
      <c r="D27" s="4"/>
      <c r="E27" s="4"/>
      <c r="F27" s="18"/>
      <c r="G27" s="4"/>
      <c r="H27" s="4"/>
      <c r="I27" s="4"/>
      <c r="J27" s="4"/>
      <c r="K27" s="4"/>
      <c r="L27" s="4"/>
      <c r="N27" s="68"/>
      <c r="O27" s="20"/>
      <c r="P27" s="8"/>
      <c r="Q27" s="8"/>
      <c r="R27" s="8"/>
      <c r="S27" s="8"/>
      <c r="T27" s="20"/>
      <c r="U27" s="8"/>
      <c r="V27" s="8"/>
      <c r="W27" s="8"/>
      <c r="X27" s="20"/>
      <c r="Y27" s="67"/>
      <c r="Z27" s="8"/>
    </row>
    <row r="28" spans="1:26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N28" s="8"/>
      <c r="O28" s="20"/>
      <c r="P28" s="8"/>
      <c r="Q28" s="8"/>
      <c r="R28" s="8"/>
      <c r="S28" s="8"/>
      <c r="T28" s="20"/>
      <c r="U28" s="8"/>
      <c r="V28" s="8"/>
      <c r="W28" s="8"/>
      <c r="X28" s="20"/>
      <c r="Y28" s="67"/>
      <c r="Z28" s="8"/>
    </row>
    <row r="29" spans="1:26" x14ac:dyDescent="0.2">
      <c r="N29" s="8"/>
      <c r="O29" s="20"/>
      <c r="P29" s="8"/>
      <c r="Q29" s="8"/>
      <c r="R29" s="8"/>
      <c r="S29" s="8"/>
      <c r="T29" s="20"/>
      <c r="U29" s="8"/>
      <c r="V29" s="8"/>
      <c r="W29" s="8"/>
      <c r="X29" s="20"/>
      <c r="Y29" s="67"/>
      <c r="Z29" s="8"/>
    </row>
    <row r="30" spans="1:26" x14ac:dyDescent="0.2">
      <c r="N30" s="8"/>
      <c r="O30" s="20"/>
      <c r="P30" s="8"/>
      <c r="Q30" s="8"/>
      <c r="R30" s="8"/>
      <c r="S30" s="8"/>
      <c r="T30" s="20"/>
      <c r="U30" s="8"/>
      <c r="V30" s="8"/>
      <c r="W30" s="8"/>
      <c r="X30" s="20"/>
      <c r="Y30" s="67"/>
      <c r="Z30" s="8"/>
    </row>
    <row r="31" spans="1:26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N31" s="8"/>
      <c r="O31" s="20"/>
      <c r="P31" s="8"/>
      <c r="Q31" s="8"/>
      <c r="R31" s="8"/>
      <c r="S31" s="8"/>
      <c r="T31" s="20"/>
      <c r="U31" s="8"/>
      <c r="V31" s="8"/>
      <c r="W31" s="8"/>
      <c r="X31" s="20"/>
      <c r="Y31" s="67"/>
      <c r="Z31" s="8"/>
    </row>
    <row r="32" spans="1:26" x14ac:dyDescent="0.2">
      <c r="N32" s="8"/>
      <c r="O32" s="20"/>
      <c r="P32" s="8"/>
      <c r="Q32" s="8"/>
      <c r="R32" s="8"/>
      <c r="S32" s="8"/>
      <c r="T32" s="20"/>
      <c r="U32" s="8"/>
      <c r="V32" s="8"/>
      <c r="W32" s="8"/>
      <c r="X32" s="20"/>
      <c r="Y32" s="67"/>
      <c r="Z32" s="8"/>
    </row>
    <row r="33" spans="1:26" x14ac:dyDescent="0.2">
      <c r="N33" s="8"/>
      <c r="O33" s="20"/>
      <c r="P33" s="8"/>
      <c r="Q33" s="8"/>
      <c r="R33" s="8"/>
      <c r="S33" s="8"/>
      <c r="T33" s="20"/>
      <c r="U33" s="8"/>
      <c r="V33" s="8"/>
      <c r="W33" s="8"/>
      <c r="X33" s="20"/>
      <c r="Y33" s="67"/>
      <c r="Z33" s="8"/>
    </row>
    <row r="34" spans="1:26" x14ac:dyDescent="0.2">
      <c r="N34" s="8"/>
      <c r="O34" s="20"/>
      <c r="P34" s="8"/>
      <c r="Q34" s="20"/>
      <c r="R34" s="20"/>
      <c r="S34" s="20"/>
      <c r="T34" s="20"/>
      <c r="U34" s="8"/>
      <c r="V34" s="8"/>
      <c r="W34" s="8"/>
      <c r="X34" s="20"/>
      <c r="Y34" s="67"/>
      <c r="Z34" s="8"/>
    </row>
    <row r="35" spans="1:26" ht="13.5" thickBot="1" x14ac:dyDescent="0.25">
      <c r="N35" s="8"/>
      <c r="O35" s="20"/>
      <c r="P35" s="8"/>
      <c r="Q35" s="20"/>
      <c r="R35" s="20"/>
      <c r="S35" s="20"/>
      <c r="T35" s="20"/>
      <c r="U35" s="20"/>
      <c r="V35" s="20"/>
      <c r="W35" s="8"/>
      <c r="X35" s="20"/>
      <c r="Y35" s="67"/>
      <c r="Z35" s="8"/>
    </row>
    <row r="36" spans="1:26" ht="13.5" thickBot="1" x14ac:dyDescent="0.25">
      <c r="B36" s="48" t="s">
        <v>13</v>
      </c>
      <c r="C36" s="49">
        <v>14</v>
      </c>
      <c r="N36" s="8"/>
      <c r="O36" s="20"/>
      <c r="P36" s="8"/>
      <c r="Q36" s="20"/>
      <c r="R36" s="20"/>
      <c r="S36" s="20"/>
      <c r="T36" s="20"/>
      <c r="U36" s="8"/>
      <c r="V36" s="8"/>
      <c r="W36" s="8"/>
      <c r="X36" s="20"/>
      <c r="Y36" s="67"/>
      <c r="Z36" s="8"/>
    </row>
    <row r="37" spans="1:26" ht="13.5" thickBot="1" x14ac:dyDescent="0.25">
      <c r="B37" s="48" t="s">
        <v>14</v>
      </c>
      <c r="C37" s="49">
        <v>18</v>
      </c>
      <c r="N37" s="8"/>
      <c r="O37" s="20"/>
      <c r="P37" s="8"/>
      <c r="Q37" s="20"/>
      <c r="R37" s="20"/>
      <c r="S37" s="20"/>
      <c r="T37" s="20"/>
      <c r="U37" s="8"/>
      <c r="V37" s="8"/>
      <c r="W37" s="8"/>
      <c r="X37" s="20"/>
      <c r="Y37" s="67"/>
      <c r="Z37" s="8"/>
    </row>
    <row r="38" spans="1:26" x14ac:dyDescent="0.2">
      <c r="O38" s="20"/>
      <c r="P38" s="8"/>
      <c r="Q38" s="20"/>
      <c r="R38" s="20"/>
      <c r="S38" s="20"/>
      <c r="T38" s="20"/>
      <c r="U38" s="20"/>
      <c r="V38" s="20"/>
      <c r="W38" s="8"/>
    </row>
    <row r="39" spans="1:26" ht="15" x14ac:dyDescent="0.2">
      <c r="A39" s="1"/>
      <c r="B39" s="1"/>
      <c r="C39" s="1"/>
      <c r="D39" s="1"/>
      <c r="E39" s="1"/>
      <c r="F39" s="21"/>
      <c r="G39" s="1"/>
      <c r="H39" s="1"/>
      <c r="I39" s="1"/>
      <c r="J39" s="1"/>
      <c r="K39" s="1"/>
      <c r="L39" s="1"/>
      <c r="O39" s="12"/>
      <c r="P39" s="12"/>
      <c r="Q39" s="15"/>
      <c r="R39" s="15"/>
      <c r="S39" s="15"/>
      <c r="T39" s="12"/>
      <c r="U39" s="12"/>
      <c r="V39" s="12"/>
      <c r="W39" s="12"/>
      <c r="X39" s="12"/>
      <c r="Y39" s="12"/>
      <c r="Z39" s="12"/>
    </row>
    <row r="40" spans="1:26" x14ac:dyDescent="0.2">
      <c r="O40" s="12"/>
      <c r="P40" s="12"/>
      <c r="Q40" s="15"/>
      <c r="R40" s="15"/>
      <c r="S40" s="15"/>
      <c r="T40" s="12"/>
      <c r="U40" s="12"/>
      <c r="V40" s="12"/>
      <c r="W40" s="12"/>
      <c r="X40" s="12"/>
      <c r="Y40" s="12"/>
      <c r="Z40" s="12"/>
    </row>
    <row r="41" spans="1:26" x14ac:dyDescent="0.2"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 x14ac:dyDescent="0.2"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" x14ac:dyDescent="0.2">
      <c r="O43" s="12"/>
      <c r="P43" s="11"/>
      <c r="Q43" s="11"/>
      <c r="R43" s="11"/>
      <c r="S43" s="11"/>
      <c r="T43" s="11"/>
      <c r="U43" s="11"/>
      <c r="V43" s="11"/>
      <c r="W43" s="11"/>
      <c r="X43" s="11"/>
      <c r="Y43" s="12"/>
      <c r="Z43" s="12"/>
    </row>
    <row r="44" spans="1:26" ht="12.75" customHeight="1" x14ac:dyDescent="0.2"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4.25" x14ac:dyDescent="0.2">
      <c r="O45" s="12"/>
      <c r="P45" s="13"/>
      <c r="Q45" s="14"/>
      <c r="R45" s="14"/>
      <c r="S45" s="14"/>
      <c r="T45" s="14"/>
      <c r="U45" s="14"/>
      <c r="V45" s="14"/>
      <c r="W45" s="14"/>
      <c r="X45" s="14"/>
      <c r="Y45" s="14"/>
      <c r="Z45" s="12"/>
    </row>
    <row r="46" spans="1:26" x14ac:dyDescent="0.2">
      <c r="O46" s="12"/>
      <c r="P46" s="12"/>
      <c r="Q46" s="15"/>
      <c r="R46" s="15"/>
      <c r="S46" s="15"/>
      <c r="T46" s="15"/>
      <c r="U46" s="15"/>
      <c r="V46" s="15"/>
      <c r="W46" s="12"/>
      <c r="X46" s="15"/>
      <c r="Y46" s="16"/>
      <c r="Z46" s="12"/>
    </row>
    <row r="47" spans="1:26" x14ac:dyDescent="0.2">
      <c r="O47" s="12"/>
      <c r="P47" s="12"/>
      <c r="Q47" s="15"/>
      <c r="R47" s="15"/>
      <c r="S47" s="15"/>
      <c r="T47" s="15"/>
      <c r="U47" s="15"/>
      <c r="V47" s="15"/>
      <c r="W47" s="12"/>
      <c r="X47" s="15"/>
      <c r="Y47" s="16"/>
      <c r="Z47" s="12"/>
    </row>
    <row r="48" spans="1:26" x14ac:dyDescent="0.2">
      <c r="Y48" s="16"/>
      <c r="Z48" s="12"/>
    </row>
    <row r="49" spans="1:26" x14ac:dyDescent="0.2">
      <c r="O49" s="12"/>
      <c r="P49" s="12"/>
      <c r="Q49" s="15"/>
      <c r="R49" s="15"/>
      <c r="S49" s="15"/>
      <c r="T49" s="15"/>
      <c r="U49" s="15"/>
      <c r="V49" s="15"/>
      <c r="W49" s="12"/>
      <c r="X49" s="15"/>
      <c r="Y49" s="16"/>
      <c r="Z49" s="12"/>
    </row>
    <row r="50" spans="1:26" ht="13.5" thickBot="1" x14ac:dyDescent="0.25">
      <c r="O50" s="15"/>
      <c r="P50" s="12"/>
      <c r="Q50" s="15"/>
      <c r="R50" s="15"/>
      <c r="S50" s="15"/>
      <c r="T50" s="15"/>
      <c r="U50" s="15"/>
      <c r="V50" s="15"/>
      <c r="W50" s="12"/>
      <c r="X50" s="15"/>
      <c r="Y50" s="16"/>
      <c r="Z50" s="12"/>
    </row>
    <row r="51" spans="1:26" ht="15.75" thickBot="1" x14ac:dyDescent="0.25">
      <c r="A51" s="2"/>
      <c r="B51" s="56" t="s">
        <v>58</v>
      </c>
      <c r="C51" s="57"/>
      <c r="D51" s="57"/>
      <c r="E51" s="57"/>
      <c r="F51" s="57"/>
      <c r="G51" s="58"/>
      <c r="H51" s="37"/>
      <c r="O51" s="15"/>
      <c r="P51" s="12"/>
      <c r="Q51" s="15"/>
      <c r="R51" s="15"/>
      <c r="S51" s="15"/>
      <c r="T51" s="15"/>
      <c r="U51" s="15"/>
      <c r="V51" s="15"/>
      <c r="W51" s="12"/>
      <c r="X51" s="15"/>
      <c r="Y51" s="16"/>
      <c r="Z51" s="12"/>
    </row>
    <row r="52" spans="1:26" ht="13.5" thickBot="1" x14ac:dyDescent="0.25">
      <c r="O52" s="15"/>
      <c r="P52" s="12"/>
      <c r="Q52" s="15"/>
      <c r="R52" s="15"/>
      <c r="S52" s="15"/>
      <c r="T52" s="15"/>
      <c r="U52" s="15"/>
      <c r="V52" s="15"/>
      <c r="W52" s="12"/>
      <c r="X52" s="15"/>
      <c r="Y52" s="16"/>
      <c r="Z52" s="12"/>
    </row>
    <row r="53" spans="1:26" ht="16.5" customHeight="1" thickBot="1" x14ac:dyDescent="0.25">
      <c r="A53" s="44" t="s">
        <v>0</v>
      </c>
      <c r="B53" s="45" t="s">
        <v>3</v>
      </c>
      <c r="C53" s="90" t="s">
        <v>4</v>
      </c>
      <c r="D53" s="91"/>
      <c r="E53" s="90" t="s">
        <v>11</v>
      </c>
      <c r="F53" s="91"/>
      <c r="G53" s="65" t="s">
        <v>7</v>
      </c>
      <c r="H53" s="92" t="s">
        <v>10</v>
      </c>
      <c r="I53" s="93"/>
      <c r="J53" s="94"/>
      <c r="K53" s="1"/>
      <c r="L53" s="1"/>
      <c r="Y53" s="16"/>
      <c r="Z53" s="12"/>
    </row>
    <row r="54" spans="1:26" ht="15" customHeight="1" x14ac:dyDescent="0.2">
      <c r="A54" s="46">
        <v>1</v>
      </c>
      <c r="B54" s="47" t="s">
        <v>30</v>
      </c>
      <c r="C54" s="54">
        <v>14.6</v>
      </c>
      <c r="D54" s="55" t="s">
        <v>6</v>
      </c>
      <c r="E54" s="54">
        <v>101</v>
      </c>
      <c r="F54" s="55" t="s">
        <v>62</v>
      </c>
      <c r="G54" s="66">
        <v>3</v>
      </c>
      <c r="H54" s="76" t="s">
        <v>63</v>
      </c>
      <c r="I54" s="77"/>
      <c r="J54" s="78"/>
      <c r="O54" s="15"/>
      <c r="P54" s="12"/>
      <c r="Q54" s="15"/>
      <c r="R54" s="15"/>
      <c r="S54" s="15"/>
      <c r="T54" s="15"/>
      <c r="U54" s="15"/>
      <c r="V54" s="15"/>
      <c r="W54" s="12"/>
      <c r="X54" s="15"/>
      <c r="Y54" s="16"/>
      <c r="Z54" s="12"/>
    </row>
    <row r="55" spans="1:26" ht="15" customHeight="1" x14ac:dyDescent="0.2">
      <c r="A55" s="23">
        <v>2</v>
      </c>
      <c r="B55" s="3" t="s">
        <v>70</v>
      </c>
      <c r="C55" s="52">
        <v>13.5</v>
      </c>
      <c r="D55" s="53" t="s">
        <v>6</v>
      </c>
      <c r="E55" s="52">
        <v>89</v>
      </c>
      <c r="F55" s="53" t="s">
        <v>62</v>
      </c>
      <c r="G55" s="61">
        <v>7</v>
      </c>
      <c r="H55" s="79" t="s">
        <v>29</v>
      </c>
      <c r="I55" s="80"/>
      <c r="J55" s="81"/>
      <c r="Y55" s="16"/>
      <c r="Z55" s="12"/>
    </row>
    <row r="56" spans="1:26" ht="15.75" customHeight="1" thickBot="1" x14ac:dyDescent="0.25">
      <c r="A56" s="70">
        <v>3</v>
      </c>
      <c r="B56" s="69" t="s">
        <v>43</v>
      </c>
      <c r="C56" s="71">
        <v>13.2</v>
      </c>
      <c r="D56" s="72" t="s">
        <v>6</v>
      </c>
      <c r="E56" s="71">
        <v>83</v>
      </c>
      <c r="F56" s="72" t="s">
        <v>62</v>
      </c>
      <c r="G56" s="64">
        <v>4</v>
      </c>
      <c r="H56" s="82" t="s">
        <v>71</v>
      </c>
      <c r="I56" s="83"/>
      <c r="J56" s="84"/>
      <c r="O56" s="15"/>
      <c r="P56" s="12"/>
      <c r="Q56" s="15"/>
      <c r="R56" s="15"/>
      <c r="S56" s="15"/>
      <c r="T56" s="15"/>
      <c r="U56" s="15"/>
      <c r="V56" s="15"/>
      <c r="W56" s="12"/>
      <c r="X56" s="15"/>
      <c r="Y56" s="16"/>
      <c r="Z56" s="12"/>
    </row>
    <row r="57" spans="1:26" x14ac:dyDescent="0.2">
      <c r="A57" s="20"/>
      <c r="B57" s="8"/>
      <c r="C57" s="20"/>
      <c r="D57" s="20"/>
      <c r="E57" s="20"/>
      <c r="O57" s="15"/>
      <c r="P57" s="12"/>
      <c r="Q57" s="15"/>
      <c r="R57" s="15"/>
      <c r="S57" s="15"/>
      <c r="T57" s="15"/>
      <c r="U57" s="15"/>
      <c r="V57" s="15"/>
      <c r="W57" s="12"/>
      <c r="X57" s="15"/>
      <c r="Y57" s="16"/>
      <c r="Z57" s="12"/>
    </row>
    <row r="58" spans="1:26" x14ac:dyDescent="0.2">
      <c r="A58" s="20"/>
      <c r="O58" s="15"/>
      <c r="P58" s="12"/>
      <c r="Q58" s="15"/>
      <c r="R58" s="15"/>
      <c r="S58" s="15"/>
      <c r="T58" s="15"/>
      <c r="U58" s="15"/>
      <c r="V58" s="15"/>
      <c r="W58" s="12"/>
      <c r="X58" s="15"/>
      <c r="Y58" s="16"/>
      <c r="Z58" s="12"/>
    </row>
    <row r="59" spans="1:26" x14ac:dyDescent="0.2">
      <c r="A59" s="20"/>
      <c r="B59" s="8"/>
      <c r="C59" s="20"/>
      <c r="D59" s="20"/>
      <c r="E59" s="20"/>
      <c r="F59" s="20"/>
      <c r="O59" s="15"/>
      <c r="P59" s="12"/>
      <c r="Q59" s="15"/>
      <c r="R59" s="15"/>
      <c r="S59" s="15"/>
      <c r="T59" s="15"/>
      <c r="U59" s="15"/>
      <c r="V59" s="15"/>
      <c r="W59" s="12"/>
      <c r="X59" s="15"/>
      <c r="Y59" s="16"/>
      <c r="Z59" s="12"/>
    </row>
    <row r="60" spans="1:26" ht="15" customHeight="1" x14ac:dyDescent="0.2">
      <c r="A60" s="20"/>
      <c r="B60" s="8"/>
      <c r="C60" s="20"/>
      <c r="D60" s="20"/>
      <c r="E60" s="20"/>
      <c r="F60" s="20"/>
      <c r="O60" s="15"/>
      <c r="P60" s="12"/>
      <c r="Q60" s="15"/>
      <c r="R60" s="15"/>
      <c r="S60" s="15"/>
      <c r="T60" s="15"/>
      <c r="U60" s="15"/>
      <c r="V60" s="15"/>
      <c r="W60" s="12"/>
      <c r="X60" s="15"/>
      <c r="Y60" s="16"/>
      <c r="Z60" s="12"/>
    </row>
    <row r="61" spans="1:26" x14ac:dyDescent="0.2">
      <c r="A61" s="20"/>
      <c r="B61" s="8"/>
      <c r="C61" s="20"/>
      <c r="D61" s="20"/>
      <c r="E61" s="20"/>
      <c r="F61" s="20"/>
      <c r="Y61" s="16"/>
      <c r="Z61" s="12"/>
    </row>
    <row r="62" spans="1:26" x14ac:dyDescent="0.2">
      <c r="A62" s="20"/>
      <c r="B62" s="8"/>
      <c r="C62" s="20"/>
      <c r="D62" s="20"/>
      <c r="E62" s="20"/>
      <c r="F62" s="20"/>
      <c r="O62" s="15"/>
      <c r="P62" s="12"/>
      <c r="Q62" s="15"/>
      <c r="R62" s="15"/>
      <c r="S62" s="15"/>
      <c r="T62" s="15"/>
      <c r="U62" s="15"/>
      <c r="V62" s="15"/>
      <c r="W62" s="12"/>
      <c r="X62" s="15"/>
      <c r="Y62" s="16"/>
      <c r="Z62" s="12"/>
    </row>
    <row r="63" spans="1:26" x14ac:dyDescent="0.2">
      <c r="A63" s="20"/>
      <c r="B63" s="8"/>
      <c r="C63" s="20"/>
      <c r="D63" s="20"/>
      <c r="E63" s="20"/>
      <c r="F63" s="20"/>
      <c r="O63" s="15"/>
      <c r="P63" s="12"/>
      <c r="Q63" s="15"/>
      <c r="R63" s="15"/>
      <c r="S63" s="15"/>
      <c r="T63" s="15"/>
      <c r="U63" s="15"/>
      <c r="V63" s="15"/>
      <c r="W63" s="12"/>
      <c r="X63" s="15"/>
      <c r="Y63" s="16"/>
      <c r="Z63" s="12"/>
    </row>
    <row r="64" spans="1:26" x14ac:dyDescent="0.2">
      <c r="A64" s="20"/>
      <c r="B64" s="8"/>
      <c r="C64" s="20"/>
      <c r="D64" s="20"/>
      <c r="E64" s="20"/>
      <c r="F64" s="20"/>
      <c r="O64" s="15"/>
      <c r="P64" s="12"/>
      <c r="Q64" s="15"/>
      <c r="R64" s="15"/>
      <c r="S64" s="15"/>
      <c r="T64" s="15"/>
      <c r="U64" s="15"/>
      <c r="V64" s="15"/>
      <c r="W64" s="12"/>
      <c r="X64" s="15"/>
      <c r="Y64" s="16"/>
      <c r="Z64" s="12"/>
    </row>
    <row r="65" spans="1:26" x14ac:dyDescent="0.2">
      <c r="A65" s="20"/>
      <c r="B65" s="8"/>
      <c r="C65" s="20"/>
      <c r="D65" s="20"/>
      <c r="E65" s="20"/>
      <c r="F65" s="20"/>
      <c r="O65" s="15"/>
      <c r="P65" s="12"/>
      <c r="Q65" s="15"/>
      <c r="R65" s="15"/>
      <c r="S65" s="15"/>
      <c r="T65" s="15"/>
      <c r="U65" s="15"/>
      <c r="V65" s="15"/>
      <c r="W65" s="12"/>
      <c r="X65" s="15"/>
      <c r="Y65" s="16"/>
      <c r="Z65" s="12"/>
    </row>
    <row r="66" spans="1:26" x14ac:dyDescent="0.2">
      <c r="E66" s="20"/>
      <c r="O66" s="15"/>
      <c r="P66" s="12"/>
      <c r="Q66" s="15"/>
      <c r="R66" s="15"/>
      <c r="S66" s="15"/>
      <c r="T66" s="15"/>
      <c r="U66" s="15"/>
      <c r="V66" s="15"/>
      <c r="W66" s="12"/>
      <c r="X66" s="15"/>
      <c r="Y66" s="16"/>
      <c r="Z66" s="12"/>
    </row>
    <row r="67" spans="1:26" x14ac:dyDescent="0.2">
      <c r="B67" s="8"/>
      <c r="C67" s="8"/>
      <c r="D67" s="8"/>
      <c r="E67" s="8"/>
      <c r="Z67" s="12"/>
    </row>
    <row r="68" spans="1:26" ht="13.5" thickBot="1" x14ac:dyDescent="0.25">
      <c r="O68" s="15"/>
      <c r="P68" s="12"/>
      <c r="Q68" s="15"/>
      <c r="R68" s="15"/>
      <c r="S68" s="15"/>
      <c r="T68" s="15"/>
      <c r="U68" s="15"/>
      <c r="V68" s="15"/>
      <c r="W68" s="12"/>
      <c r="X68" s="15"/>
      <c r="Y68" s="16"/>
      <c r="Z68" s="12"/>
    </row>
    <row r="69" spans="1:26" ht="15.75" thickBot="1" x14ac:dyDescent="0.25">
      <c r="A69" s="2"/>
      <c r="B69" s="56" t="s">
        <v>27</v>
      </c>
      <c r="C69" s="57"/>
      <c r="D69" s="57"/>
      <c r="E69" s="57"/>
      <c r="F69" s="57"/>
      <c r="G69" s="58"/>
      <c r="H69" s="2"/>
      <c r="I69" s="1"/>
      <c r="J69" s="1"/>
      <c r="O69" s="15"/>
      <c r="P69" s="12"/>
      <c r="Q69" s="15"/>
      <c r="R69" s="15"/>
      <c r="S69" s="15"/>
      <c r="T69" s="15"/>
      <c r="U69" s="15"/>
      <c r="V69" s="15"/>
      <c r="W69" s="12"/>
      <c r="X69" s="15"/>
      <c r="Y69" s="16"/>
      <c r="Z69" s="12"/>
    </row>
    <row r="70" spans="1:26" ht="13.5" thickBot="1" x14ac:dyDescent="0.25">
      <c r="K70" s="4" t="s">
        <v>9</v>
      </c>
      <c r="O70" s="15"/>
      <c r="P70" s="12"/>
      <c r="Q70" s="15"/>
      <c r="R70" s="15"/>
      <c r="S70" s="15"/>
      <c r="T70" s="15"/>
      <c r="U70" s="15"/>
      <c r="V70" s="15"/>
      <c r="W70" s="12"/>
      <c r="X70" s="15"/>
      <c r="Y70" s="16"/>
      <c r="Z70" s="12"/>
    </row>
    <row r="71" spans="1:26" ht="26.25" thickBot="1" x14ac:dyDescent="0.25">
      <c r="A71" s="38" t="s">
        <v>0</v>
      </c>
      <c r="B71" s="39" t="s">
        <v>1</v>
      </c>
      <c r="C71" s="40" t="str">
        <f>C3</f>
        <v>13/14    april</v>
      </c>
      <c r="D71" s="41" t="s">
        <v>60</v>
      </c>
      <c r="E71" s="41" t="s">
        <v>64</v>
      </c>
      <c r="F71" s="41" t="s">
        <v>65</v>
      </c>
      <c r="G71" s="42" t="s">
        <v>67</v>
      </c>
      <c r="H71" s="41" t="s">
        <v>12</v>
      </c>
      <c r="I71" s="43" t="s">
        <v>68</v>
      </c>
      <c r="J71" s="41" t="s">
        <v>5</v>
      </c>
      <c r="K71" s="59" t="s">
        <v>2</v>
      </c>
      <c r="L71" s="60"/>
      <c r="O71" s="15"/>
      <c r="P71" s="12"/>
      <c r="Q71" s="15"/>
      <c r="R71" s="15"/>
      <c r="S71" s="15"/>
      <c r="T71" s="15"/>
      <c r="U71" s="15"/>
      <c r="V71" s="15"/>
      <c r="W71" s="12"/>
      <c r="X71" s="15"/>
      <c r="Y71" s="16"/>
      <c r="Z71" s="12"/>
    </row>
    <row r="72" spans="1:26" x14ac:dyDescent="0.2">
      <c r="A72" s="23">
        <v>1</v>
      </c>
      <c r="B72" s="3" t="s">
        <v>41</v>
      </c>
      <c r="C72" s="61">
        <v>4</v>
      </c>
      <c r="D72" s="61">
        <v>7</v>
      </c>
      <c r="E72" s="61">
        <v>2</v>
      </c>
      <c r="F72" s="61">
        <v>10</v>
      </c>
      <c r="G72" s="61">
        <v>1</v>
      </c>
      <c r="H72" s="61">
        <v>8</v>
      </c>
      <c r="I72" s="95">
        <v>27</v>
      </c>
      <c r="J72" s="61">
        <f>SUM(+C72+D72+E72+F72+G72+H72+I72)-27</f>
        <v>32</v>
      </c>
      <c r="K72" s="5">
        <f>20+19.4+52.5+23.4+43.1+23.9</f>
        <v>182.3</v>
      </c>
      <c r="L72" s="24" t="s">
        <v>6</v>
      </c>
      <c r="O72" s="15"/>
      <c r="P72" s="12"/>
      <c r="Q72" s="15"/>
      <c r="R72" s="15"/>
      <c r="S72" s="15"/>
      <c r="T72" s="15"/>
      <c r="U72" s="15"/>
      <c r="V72" s="15"/>
      <c r="W72" s="12"/>
      <c r="X72" s="15"/>
      <c r="Y72" s="16"/>
      <c r="Z72" s="12"/>
    </row>
    <row r="73" spans="1:26" x14ac:dyDescent="0.2">
      <c r="A73" s="23">
        <v>2</v>
      </c>
      <c r="B73" s="30" t="s">
        <v>38</v>
      </c>
      <c r="C73" s="62">
        <v>10</v>
      </c>
      <c r="D73" s="62">
        <v>3</v>
      </c>
      <c r="E73" s="62">
        <v>3</v>
      </c>
      <c r="F73" s="62">
        <v>3</v>
      </c>
      <c r="G73" s="62">
        <v>16</v>
      </c>
      <c r="H73" s="97">
        <v>19</v>
      </c>
      <c r="I73" s="62">
        <v>2</v>
      </c>
      <c r="J73" s="62">
        <f>SUM(+C73+D73+E73+F73+G73+H73+I73)-19</f>
        <v>37</v>
      </c>
      <c r="K73" s="31">
        <f>9.2+35+42.2+56.5+11.4+4+42.9</f>
        <v>201.20000000000002</v>
      </c>
      <c r="L73" s="32" t="s">
        <v>6</v>
      </c>
      <c r="Y73" s="16"/>
      <c r="Z73" s="12"/>
    </row>
    <row r="74" spans="1:26" ht="15" x14ac:dyDescent="0.2">
      <c r="A74" s="29">
        <v>3</v>
      </c>
      <c r="B74" s="3" t="s">
        <v>28</v>
      </c>
      <c r="C74" s="61">
        <v>3</v>
      </c>
      <c r="D74" s="61">
        <v>1</v>
      </c>
      <c r="E74" s="95">
        <v>16</v>
      </c>
      <c r="F74" s="61">
        <v>8</v>
      </c>
      <c r="G74" s="61">
        <v>3</v>
      </c>
      <c r="H74" s="61">
        <v>10</v>
      </c>
      <c r="I74" s="96">
        <v>14</v>
      </c>
      <c r="J74" s="61">
        <f>SUM(+C74+D74+E74+F74+G74+H74+I74)-16</f>
        <v>39</v>
      </c>
      <c r="K74" s="5">
        <f>24.4+43.1+11.5+28.7+31.7+21.3+12.9</f>
        <v>173.60000000000002</v>
      </c>
      <c r="L74" s="24" t="s">
        <v>6</v>
      </c>
      <c r="O74" s="15"/>
      <c r="P74" s="12"/>
      <c r="Q74" s="15"/>
      <c r="R74" s="15"/>
      <c r="S74" s="15"/>
      <c r="T74" s="15"/>
      <c r="U74" s="15"/>
      <c r="V74" s="15"/>
      <c r="W74" s="12"/>
      <c r="X74" s="15"/>
      <c r="Y74" s="16"/>
      <c r="Z74" s="12"/>
    </row>
    <row r="75" spans="1:26" x14ac:dyDescent="0.2">
      <c r="A75" s="23">
        <v>4</v>
      </c>
      <c r="B75" s="3" t="s">
        <v>42</v>
      </c>
      <c r="C75" s="61">
        <v>7</v>
      </c>
      <c r="D75" s="61">
        <v>2</v>
      </c>
      <c r="E75" s="61">
        <v>4</v>
      </c>
      <c r="F75" s="95">
        <v>12</v>
      </c>
      <c r="G75" s="61">
        <v>6</v>
      </c>
      <c r="H75" s="61">
        <v>12</v>
      </c>
      <c r="I75" s="61">
        <v>10</v>
      </c>
      <c r="J75" s="61">
        <f>SUM(+C75+D75+E75+F75+G75+H75+I75)-12</f>
        <v>41</v>
      </c>
      <c r="K75" s="5">
        <f>15.3+41.7+30.5+19.6+25.6+16.6+21.9</f>
        <v>171.2</v>
      </c>
      <c r="L75" s="24" t="s">
        <v>6</v>
      </c>
      <c r="Y75" s="16"/>
      <c r="Z75" s="12"/>
    </row>
    <row r="76" spans="1:26" x14ac:dyDescent="0.2">
      <c r="A76" s="23">
        <v>5</v>
      </c>
      <c r="B76" s="3" t="s">
        <v>48</v>
      </c>
      <c r="C76" s="95">
        <v>27</v>
      </c>
      <c r="D76" s="61">
        <v>5</v>
      </c>
      <c r="E76" s="61">
        <v>1</v>
      </c>
      <c r="F76" s="61">
        <v>2</v>
      </c>
      <c r="G76" s="61">
        <v>18</v>
      </c>
      <c r="H76" s="61">
        <v>15</v>
      </c>
      <c r="I76" s="61">
        <v>1</v>
      </c>
      <c r="J76" s="61">
        <f>SUM(+C76+D76+E76+F76+G76+H76+I76)-27</f>
        <v>42</v>
      </c>
      <c r="K76" s="5">
        <f>20+58.6+57.4+8+29.6+43.6</f>
        <v>217.2</v>
      </c>
      <c r="L76" s="24" t="s">
        <v>6</v>
      </c>
      <c r="O76" s="15"/>
      <c r="P76" s="12"/>
      <c r="Q76" s="15"/>
      <c r="R76" s="15"/>
      <c r="S76" s="15"/>
      <c r="T76" s="15"/>
      <c r="U76" s="15"/>
      <c r="V76" s="15"/>
      <c r="W76" s="12"/>
      <c r="X76" s="15"/>
      <c r="Y76" s="16"/>
      <c r="Z76" s="12"/>
    </row>
    <row r="77" spans="1:26" x14ac:dyDescent="0.2">
      <c r="A77" s="23">
        <v>6</v>
      </c>
      <c r="B77" s="3" t="s">
        <v>47</v>
      </c>
      <c r="C77" s="61">
        <v>6</v>
      </c>
      <c r="D77" s="61">
        <v>9</v>
      </c>
      <c r="E77" s="61">
        <v>7</v>
      </c>
      <c r="F77" s="61">
        <v>1</v>
      </c>
      <c r="G77" s="61">
        <v>2</v>
      </c>
      <c r="H77" s="95">
        <v>27</v>
      </c>
      <c r="I77" s="61">
        <v>20</v>
      </c>
      <c r="J77" s="61">
        <f>SUM(+C77+D77+E77+F77+G77+H77+I77)-27</f>
        <v>45</v>
      </c>
      <c r="K77" s="5">
        <f>15.4+14.6+20.6+75.2+37.5+5.2</f>
        <v>168.5</v>
      </c>
      <c r="L77" s="24" t="s">
        <v>6</v>
      </c>
      <c r="O77" s="15"/>
      <c r="P77" s="12"/>
      <c r="Q77" s="15"/>
      <c r="R77" s="15"/>
      <c r="S77" s="15"/>
      <c r="T77" s="15"/>
      <c r="U77" s="15"/>
      <c r="V77" s="15"/>
      <c r="W77" s="12"/>
      <c r="X77" s="15"/>
      <c r="Y77" s="16"/>
      <c r="Z77" s="12"/>
    </row>
    <row r="78" spans="1:26" x14ac:dyDescent="0.2">
      <c r="A78" s="23">
        <v>7</v>
      </c>
      <c r="B78" s="8" t="s">
        <v>39</v>
      </c>
      <c r="C78" s="61">
        <v>11</v>
      </c>
      <c r="D78" s="61">
        <v>4</v>
      </c>
      <c r="E78" s="61">
        <v>6</v>
      </c>
      <c r="F78" s="61">
        <v>4</v>
      </c>
      <c r="G78" s="61">
        <v>15</v>
      </c>
      <c r="H78" s="95">
        <v>27</v>
      </c>
      <c r="I78" s="61">
        <v>7</v>
      </c>
      <c r="J78" s="61">
        <f>SUM(+C78+D78+E78+F78+G78+H78+I78)-27</f>
        <v>47</v>
      </c>
      <c r="K78" s="5">
        <f>9.1+33.7+21.8+42.8+12.7+33.7</f>
        <v>153.80000000000001</v>
      </c>
      <c r="L78" s="24" t="s">
        <v>6</v>
      </c>
      <c r="Y78" s="16"/>
      <c r="Z78" s="12"/>
    </row>
    <row r="79" spans="1:26" x14ac:dyDescent="0.2">
      <c r="A79" s="23">
        <v>8</v>
      </c>
      <c r="B79" s="3" t="s">
        <v>33</v>
      </c>
      <c r="C79" s="61">
        <v>2</v>
      </c>
      <c r="D79" s="95">
        <v>31</v>
      </c>
      <c r="E79" s="61">
        <v>12</v>
      </c>
      <c r="F79" s="61">
        <v>7</v>
      </c>
      <c r="G79" s="61">
        <v>8</v>
      </c>
      <c r="H79" s="61">
        <v>1</v>
      </c>
      <c r="I79" s="61">
        <v>31</v>
      </c>
      <c r="J79" s="61">
        <f>SUM(+C79+D79+E79+F79+G79+H79+I79)-31</f>
        <v>61</v>
      </c>
      <c r="K79" s="17">
        <f>26.2+14.2+30.4+20.8+118</f>
        <v>209.6</v>
      </c>
      <c r="L79" s="24" t="s">
        <v>6</v>
      </c>
      <c r="O79" s="15"/>
      <c r="P79" s="12"/>
      <c r="Q79" s="15"/>
      <c r="R79" s="15"/>
      <c r="S79" s="15"/>
      <c r="T79" s="15"/>
      <c r="U79" s="15"/>
      <c r="V79" s="15"/>
      <c r="W79" s="12"/>
      <c r="X79" s="15"/>
      <c r="Y79" s="16"/>
      <c r="Z79" s="12"/>
    </row>
    <row r="80" spans="1:26" x14ac:dyDescent="0.2">
      <c r="A80" s="23">
        <v>9</v>
      </c>
      <c r="B80" s="3" t="s">
        <v>35</v>
      </c>
      <c r="C80" s="61">
        <v>13</v>
      </c>
      <c r="D80" s="61">
        <v>11</v>
      </c>
      <c r="E80" s="61">
        <v>8</v>
      </c>
      <c r="F80" s="95">
        <v>27</v>
      </c>
      <c r="G80" s="61">
        <v>9</v>
      </c>
      <c r="H80" s="61">
        <v>4</v>
      </c>
      <c r="I80" s="61">
        <v>18</v>
      </c>
      <c r="J80" s="61">
        <f>SUM(+C80+D80+E80+F80+G80+H80+I80)-27</f>
        <v>63</v>
      </c>
      <c r="K80" s="5">
        <f>6.4+10.6+18.8+20.3+32.4+7.8</f>
        <v>96.3</v>
      </c>
      <c r="L80" s="24" t="s">
        <v>6</v>
      </c>
      <c r="M80" s="8"/>
      <c r="N80" s="8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x14ac:dyDescent="0.2">
      <c r="A81" s="23">
        <v>10</v>
      </c>
      <c r="B81" s="3" t="s">
        <v>40</v>
      </c>
      <c r="C81" s="95">
        <v>27</v>
      </c>
      <c r="D81" s="61">
        <v>6</v>
      </c>
      <c r="E81" s="61">
        <v>10</v>
      </c>
      <c r="F81" s="61">
        <v>5</v>
      </c>
      <c r="G81" s="61">
        <v>27</v>
      </c>
      <c r="H81" s="61">
        <v>17</v>
      </c>
      <c r="I81" s="61">
        <v>3</v>
      </c>
      <c r="J81" s="61">
        <f>SUM(+C81+D81+E81+F81+G81+H81+I81)-27</f>
        <v>68</v>
      </c>
      <c r="K81" s="5">
        <f>19.7+16.4+40.6+5.5+39.4</f>
        <v>121.6</v>
      </c>
      <c r="L81" s="24" t="s">
        <v>6</v>
      </c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x14ac:dyDescent="0.2">
      <c r="A82" s="23">
        <v>11</v>
      </c>
      <c r="B82" s="3" t="s">
        <v>55</v>
      </c>
      <c r="C82" s="61">
        <v>27</v>
      </c>
      <c r="D82" s="95">
        <v>31</v>
      </c>
      <c r="E82" s="61">
        <v>11</v>
      </c>
      <c r="F82" s="61">
        <v>11</v>
      </c>
      <c r="G82" s="61">
        <v>4</v>
      </c>
      <c r="H82" s="61">
        <v>7</v>
      </c>
      <c r="I82" s="61">
        <v>8</v>
      </c>
      <c r="J82" s="61">
        <f>SUM(+C82+D82+E82+F82+G82+H82+I82)-31</f>
        <v>68</v>
      </c>
      <c r="K82" s="5">
        <f>14.8+19.9+30.2+24.8+31.6</f>
        <v>121.30000000000001</v>
      </c>
      <c r="L82" s="24" t="s">
        <v>6</v>
      </c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x14ac:dyDescent="0.2">
      <c r="A83" s="23">
        <v>12</v>
      </c>
      <c r="B83" s="8" t="s">
        <v>56</v>
      </c>
      <c r="C83" s="61">
        <v>27</v>
      </c>
      <c r="D83" s="95">
        <v>31</v>
      </c>
      <c r="E83" s="61">
        <v>13</v>
      </c>
      <c r="F83" s="61">
        <v>9</v>
      </c>
      <c r="G83" s="61">
        <v>5</v>
      </c>
      <c r="H83" s="61">
        <v>11</v>
      </c>
      <c r="I83" s="61">
        <v>6</v>
      </c>
      <c r="J83" s="61">
        <f>SUM(+C83+D83+E83+F83+G83+H83+I83)-31</f>
        <v>71</v>
      </c>
      <c r="K83" s="5">
        <f>14+23.5+28+20.7+36.6</f>
        <v>122.80000000000001</v>
      </c>
      <c r="L83" s="24" t="s">
        <v>6</v>
      </c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x14ac:dyDescent="0.2">
      <c r="A84" s="23">
        <v>13</v>
      </c>
      <c r="B84" s="3" t="s">
        <v>52</v>
      </c>
      <c r="C84" s="61">
        <v>12</v>
      </c>
      <c r="D84" s="95">
        <v>27</v>
      </c>
      <c r="E84" s="61">
        <v>14</v>
      </c>
      <c r="F84" s="61">
        <v>20</v>
      </c>
      <c r="G84" s="61">
        <v>10</v>
      </c>
      <c r="H84" s="61">
        <v>2</v>
      </c>
      <c r="I84" s="61">
        <v>16</v>
      </c>
      <c r="J84" s="61">
        <f>SUM(+C84+D84+E84+F84+G84+H84+I84)-27</f>
        <v>74</v>
      </c>
      <c r="K84" s="5">
        <f>6.8+12.6+5+18+43.5+10.6</f>
        <v>96.5</v>
      </c>
      <c r="L84" s="24" t="s">
        <v>6</v>
      </c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x14ac:dyDescent="0.2">
      <c r="A85" s="23">
        <v>14</v>
      </c>
      <c r="B85" s="3" t="s">
        <v>51</v>
      </c>
      <c r="C85" s="61">
        <v>27</v>
      </c>
      <c r="D85" s="95">
        <v>31</v>
      </c>
      <c r="E85" s="61">
        <v>18</v>
      </c>
      <c r="F85" s="61">
        <v>18</v>
      </c>
      <c r="G85" s="61">
        <v>11</v>
      </c>
      <c r="H85" s="61">
        <v>3</v>
      </c>
      <c r="I85" s="61">
        <v>5</v>
      </c>
      <c r="J85" s="61">
        <f>SUM(+C85+D85+E85+F85+G85+H85+I85)-31</f>
        <v>82</v>
      </c>
      <c r="K85" s="5">
        <f>9.4+12.2+17.8+42.6+37.8</f>
        <v>119.8</v>
      </c>
      <c r="L85" s="24" t="s">
        <v>6</v>
      </c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x14ac:dyDescent="0.2">
      <c r="A86" s="23">
        <v>15</v>
      </c>
      <c r="B86" s="3" t="s">
        <v>36</v>
      </c>
      <c r="C86" s="95">
        <v>27</v>
      </c>
      <c r="D86" s="61">
        <v>27</v>
      </c>
      <c r="E86" s="61">
        <v>20</v>
      </c>
      <c r="F86" s="61">
        <v>6</v>
      </c>
      <c r="G86" s="61">
        <v>7</v>
      </c>
      <c r="H86" s="61">
        <v>16</v>
      </c>
      <c r="I86" s="61">
        <v>9</v>
      </c>
      <c r="J86" s="61">
        <f>SUM(+C86+D86+E86+F86+G86+H86+I86)-27</f>
        <v>85</v>
      </c>
      <c r="K86" s="5">
        <f>8.2+35.8+24.3+8+29.2</f>
        <v>105.5</v>
      </c>
      <c r="L86" s="24" t="s">
        <v>6</v>
      </c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x14ac:dyDescent="0.2">
      <c r="A87" s="23">
        <v>16</v>
      </c>
      <c r="B87" s="3" t="s">
        <v>46</v>
      </c>
      <c r="C87" s="61">
        <v>5</v>
      </c>
      <c r="D87" s="95">
        <v>31</v>
      </c>
      <c r="E87" s="61">
        <v>23</v>
      </c>
      <c r="F87" s="61">
        <v>19</v>
      </c>
      <c r="G87" s="61">
        <v>19</v>
      </c>
      <c r="H87" s="61">
        <v>9</v>
      </c>
      <c r="I87" s="61">
        <v>11</v>
      </c>
      <c r="J87" s="6">
        <f>SUM(+C87+D87+E87+F87+G87+H87+I87)-31</f>
        <v>86</v>
      </c>
      <c r="K87" s="51">
        <f>17.7+5.7+7.1+6.9+21.9+18.5</f>
        <v>77.8</v>
      </c>
      <c r="L87" s="25" t="s">
        <v>6</v>
      </c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x14ac:dyDescent="0.2">
      <c r="A88" s="23">
        <v>17</v>
      </c>
      <c r="B88" s="3" t="s">
        <v>44</v>
      </c>
      <c r="C88" s="61">
        <v>27</v>
      </c>
      <c r="D88" s="61">
        <v>8</v>
      </c>
      <c r="E88" s="61">
        <v>15</v>
      </c>
      <c r="F88" s="61">
        <v>27</v>
      </c>
      <c r="G88" s="61">
        <v>11</v>
      </c>
      <c r="H88" s="95">
        <v>31</v>
      </c>
      <c r="I88" s="61">
        <v>4</v>
      </c>
      <c r="J88" s="61">
        <f>SUM(+C88+D88+E88+F88+G88+H88+I88)-31</f>
        <v>92</v>
      </c>
      <c r="K88" s="5">
        <f>16.8+11.8+17.8+38.6</f>
        <v>85</v>
      </c>
      <c r="L88" s="24" t="s">
        <v>6</v>
      </c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x14ac:dyDescent="0.2">
      <c r="A89" s="23">
        <v>18</v>
      </c>
      <c r="B89" s="3" t="s">
        <v>43</v>
      </c>
      <c r="C89" s="61">
        <v>1</v>
      </c>
      <c r="D89" s="61">
        <v>31</v>
      </c>
      <c r="E89" s="61">
        <v>9</v>
      </c>
      <c r="F89" s="61">
        <v>15</v>
      </c>
      <c r="G89" s="61">
        <v>18</v>
      </c>
      <c r="H89" s="95">
        <v>31</v>
      </c>
      <c r="I89" s="61">
        <v>19</v>
      </c>
      <c r="J89" s="6">
        <f>SUM(+C89+D89+E89+F89+G89+H89+I89)-31</f>
        <v>93</v>
      </c>
      <c r="K89" s="51">
        <f>34.2+17.1+18.4+7.3+6.8</f>
        <v>83.8</v>
      </c>
      <c r="L89" s="25" t="s">
        <v>6</v>
      </c>
      <c r="Y89" s="12"/>
      <c r="Z89" s="12"/>
    </row>
    <row r="90" spans="1:26" x14ac:dyDescent="0.2">
      <c r="A90" s="23">
        <v>19</v>
      </c>
      <c r="B90" s="3" t="s">
        <v>45</v>
      </c>
      <c r="C90" s="61">
        <v>9</v>
      </c>
      <c r="D90" s="95">
        <v>31</v>
      </c>
      <c r="E90" s="61">
        <v>22</v>
      </c>
      <c r="F90" s="61">
        <v>17</v>
      </c>
      <c r="G90" s="61">
        <v>17</v>
      </c>
      <c r="H90" s="61">
        <v>20</v>
      </c>
      <c r="I90" s="61">
        <v>12</v>
      </c>
      <c r="J90" s="61">
        <f>SUM(+C90+D90+E90+F90+G90+H90+I90)-31</f>
        <v>97</v>
      </c>
      <c r="K90" s="5">
        <f>12.1+7.3+13.1+10+4+14.6</f>
        <v>61.1</v>
      </c>
      <c r="L90" s="24" t="s">
        <v>6</v>
      </c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x14ac:dyDescent="0.2">
      <c r="A91" s="23">
        <v>20</v>
      </c>
      <c r="B91" s="3" t="s">
        <v>54</v>
      </c>
      <c r="C91" s="61">
        <v>14</v>
      </c>
      <c r="D91" s="61">
        <v>27</v>
      </c>
      <c r="E91" s="61">
        <v>24</v>
      </c>
      <c r="F91" s="61">
        <v>13</v>
      </c>
      <c r="G91" s="61">
        <v>13</v>
      </c>
      <c r="H91" s="61">
        <v>18</v>
      </c>
      <c r="I91" s="95">
        <v>31</v>
      </c>
      <c r="J91" s="6">
        <f>SUM(+C91+D91+E91+F91+G91+H91+I91)-31</f>
        <v>109</v>
      </c>
      <c r="K91" s="51">
        <f>3.7+5.6+19.5+14.1+5.1</f>
        <v>48</v>
      </c>
      <c r="L91" s="25" t="s">
        <v>6</v>
      </c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x14ac:dyDescent="0.2">
      <c r="A92" s="23">
        <v>21</v>
      </c>
      <c r="B92" s="3" t="s">
        <v>50</v>
      </c>
      <c r="C92" s="61">
        <v>8</v>
      </c>
      <c r="D92" s="61">
        <v>10</v>
      </c>
      <c r="E92" s="61">
        <v>5</v>
      </c>
      <c r="F92" s="95">
        <v>31</v>
      </c>
      <c r="G92" s="61">
        <v>31</v>
      </c>
      <c r="H92" s="61">
        <v>31</v>
      </c>
      <c r="I92" s="61">
        <v>31</v>
      </c>
      <c r="J92" s="61">
        <f>SUM(+C92+D92+E92+F92+G92+H92+I92)-31</f>
        <v>116</v>
      </c>
      <c r="K92" s="5">
        <f>12.4+12.3+26.8</f>
        <v>51.5</v>
      </c>
      <c r="L92" s="24" t="s">
        <v>6</v>
      </c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x14ac:dyDescent="0.2">
      <c r="A93" s="23">
        <v>22</v>
      </c>
      <c r="B93" s="3" t="s">
        <v>34</v>
      </c>
      <c r="C93" s="95">
        <v>27</v>
      </c>
      <c r="D93" s="61">
        <v>12</v>
      </c>
      <c r="E93" s="61">
        <v>19</v>
      </c>
      <c r="F93" s="61">
        <v>27</v>
      </c>
      <c r="G93" s="61">
        <v>27</v>
      </c>
      <c r="H93" s="61">
        <v>15</v>
      </c>
      <c r="I93" s="61">
        <v>17</v>
      </c>
      <c r="J93" s="6">
        <f>SUM(+C93+D93+E93+F93+G93+H93+I93)-27</f>
        <v>117</v>
      </c>
      <c r="K93" s="19">
        <f>4+9+6.3+9+9.7</f>
        <v>38</v>
      </c>
      <c r="L93" s="25" t="s">
        <v>6</v>
      </c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x14ac:dyDescent="0.2">
      <c r="A94" s="23">
        <v>23</v>
      </c>
      <c r="B94" s="3" t="s">
        <v>32</v>
      </c>
      <c r="C94" s="61">
        <v>27</v>
      </c>
      <c r="D94" s="95">
        <v>31</v>
      </c>
      <c r="E94" s="61">
        <v>27</v>
      </c>
      <c r="F94" s="61">
        <v>14</v>
      </c>
      <c r="G94" s="61">
        <v>12</v>
      </c>
      <c r="H94" s="61">
        <v>6</v>
      </c>
      <c r="I94" s="61">
        <v>31</v>
      </c>
      <c r="J94" s="61">
        <f>SUM(+C94+D94+E94+F94+G94+H94+I94)-31</f>
        <v>117</v>
      </c>
      <c r="K94" s="5">
        <f>18.8+16.7+28.7</f>
        <v>64.2</v>
      </c>
      <c r="L94" s="24" t="s">
        <v>6</v>
      </c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x14ac:dyDescent="0.2">
      <c r="A95" s="23">
        <v>24</v>
      </c>
      <c r="B95" s="3" t="s">
        <v>37</v>
      </c>
      <c r="C95" s="95">
        <v>27</v>
      </c>
      <c r="D95" s="61">
        <v>27</v>
      </c>
      <c r="E95" s="61">
        <v>21</v>
      </c>
      <c r="F95" s="61">
        <v>16</v>
      </c>
      <c r="G95" s="61">
        <v>27</v>
      </c>
      <c r="H95" s="61">
        <v>14</v>
      </c>
      <c r="I95" s="61">
        <v>13</v>
      </c>
      <c r="J95" s="6">
        <f>SUM(+C95+D95+E95+F95+G95+H95+I95)-27</f>
        <v>118</v>
      </c>
      <c r="K95" s="51">
        <f>8+16+12.7+13.9</f>
        <v>50.6</v>
      </c>
      <c r="L95" s="25" t="s">
        <v>6</v>
      </c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x14ac:dyDescent="0.2">
      <c r="A96" s="23">
        <v>25</v>
      </c>
      <c r="B96" s="3" t="s">
        <v>53</v>
      </c>
      <c r="C96" s="61">
        <v>27</v>
      </c>
      <c r="D96" s="61">
        <v>27</v>
      </c>
      <c r="E96" s="61">
        <v>17</v>
      </c>
      <c r="F96" s="61">
        <v>27</v>
      </c>
      <c r="G96" s="61">
        <v>14</v>
      </c>
      <c r="H96" s="61">
        <v>13</v>
      </c>
      <c r="I96" s="95">
        <v>31</v>
      </c>
      <c r="J96" s="61">
        <f>SUM(+C96+D96+E96+F96+G96+H96+I96)-31</f>
        <v>125</v>
      </c>
      <c r="K96" s="5">
        <f>10.1+10+12.8+16.1</f>
        <v>49.000000000000007</v>
      </c>
      <c r="L96" s="24" t="s">
        <v>6</v>
      </c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x14ac:dyDescent="0.2">
      <c r="A97" s="23">
        <v>26</v>
      </c>
      <c r="B97" s="3" t="s">
        <v>72</v>
      </c>
      <c r="C97" s="95">
        <v>31</v>
      </c>
      <c r="D97" s="61">
        <v>31</v>
      </c>
      <c r="E97" s="61">
        <v>31</v>
      </c>
      <c r="F97" s="61">
        <v>31</v>
      </c>
      <c r="G97" s="61">
        <v>31</v>
      </c>
      <c r="H97" s="61">
        <v>31</v>
      </c>
      <c r="I97" s="61">
        <v>15</v>
      </c>
      <c r="J97" s="6">
        <f>SUM(+C97+D97+E97+F97+G97+H97+I97)-31</f>
        <v>170</v>
      </c>
      <c r="K97" s="51">
        <v>12.3</v>
      </c>
      <c r="L97" s="25" t="s">
        <v>6</v>
      </c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x14ac:dyDescent="0.2">
      <c r="A98" s="23"/>
      <c r="B98" s="3" t="s">
        <v>73</v>
      </c>
      <c r="C98" s="95">
        <v>31</v>
      </c>
      <c r="D98" s="61">
        <v>31</v>
      </c>
      <c r="E98" s="61">
        <v>31</v>
      </c>
      <c r="F98" s="61">
        <v>31</v>
      </c>
      <c r="G98" s="61">
        <v>31</v>
      </c>
      <c r="H98" s="61">
        <v>31</v>
      </c>
      <c r="I98" s="61">
        <v>18</v>
      </c>
      <c r="J98" s="61">
        <f>SUM(+C98+D98+E98+F98+G98+H98+I98)-31</f>
        <v>173</v>
      </c>
      <c r="K98" s="5">
        <v>6.8</v>
      </c>
      <c r="L98" s="24" t="s">
        <v>6</v>
      </c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x14ac:dyDescent="0.2">
      <c r="A99" s="23"/>
      <c r="B99" s="3" t="s">
        <v>49</v>
      </c>
      <c r="C99" s="61">
        <v>27</v>
      </c>
      <c r="D99" s="61">
        <v>27</v>
      </c>
      <c r="E99" s="61">
        <v>27</v>
      </c>
      <c r="F99" s="95">
        <v>31</v>
      </c>
      <c r="G99" s="61">
        <v>31</v>
      </c>
      <c r="H99" s="61">
        <v>31</v>
      </c>
      <c r="I99" s="61">
        <v>31</v>
      </c>
      <c r="J99" s="6">
        <f>SUM(+C99+D99+E99+F99+G99+H99+I99)-31</f>
        <v>174</v>
      </c>
      <c r="K99" s="51">
        <f>0</f>
        <v>0</v>
      </c>
      <c r="L99" s="25" t="s">
        <v>6</v>
      </c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x14ac:dyDescent="0.2">
      <c r="A100" s="23"/>
      <c r="B100" s="3"/>
      <c r="C100" s="61"/>
      <c r="D100" s="61"/>
      <c r="E100" s="61"/>
      <c r="F100" s="61"/>
      <c r="G100" s="61"/>
      <c r="H100" s="61"/>
      <c r="I100" s="61"/>
      <c r="J100" s="61">
        <f t="shared" ref="J98:J104" si="2">SUM(+C100+D100+E100+F100+G100+H100+I100)</f>
        <v>0</v>
      </c>
      <c r="K100" s="5"/>
      <c r="L100" s="24" t="s">
        <v>6</v>
      </c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x14ac:dyDescent="0.2">
      <c r="A101" s="23"/>
      <c r="B101" s="3"/>
      <c r="C101" s="61"/>
      <c r="D101" s="61"/>
      <c r="E101" s="61"/>
      <c r="F101" s="61"/>
      <c r="G101" s="61"/>
      <c r="H101" s="61"/>
      <c r="I101" s="61"/>
      <c r="J101" s="6">
        <f t="shared" si="2"/>
        <v>0</v>
      </c>
      <c r="K101" s="51"/>
      <c r="L101" s="25" t="s">
        <v>6</v>
      </c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" x14ac:dyDescent="0.2">
      <c r="A102" s="23"/>
      <c r="B102" s="3"/>
      <c r="C102" s="61"/>
      <c r="D102" s="61"/>
      <c r="E102" s="61"/>
      <c r="F102" s="61"/>
      <c r="G102" s="61"/>
      <c r="H102" s="61"/>
      <c r="I102" s="61"/>
      <c r="J102" s="61">
        <f t="shared" si="2"/>
        <v>0</v>
      </c>
      <c r="K102" s="5"/>
      <c r="L102" s="24" t="s">
        <v>6</v>
      </c>
      <c r="O102" s="12"/>
      <c r="P102" s="11"/>
      <c r="Q102" s="11"/>
      <c r="R102" s="11"/>
      <c r="S102" s="11"/>
      <c r="T102" s="11"/>
      <c r="U102" s="11"/>
      <c r="V102" s="11"/>
      <c r="W102" s="12"/>
      <c r="X102" s="12"/>
      <c r="Y102" s="12"/>
      <c r="Z102" s="12"/>
    </row>
    <row r="103" spans="1:26" x14ac:dyDescent="0.2">
      <c r="A103" s="23"/>
      <c r="B103" s="3"/>
      <c r="C103" s="61"/>
      <c r="D103" s="61"/>
      <c r="E103" s="61"/>
      <c r="F103" s="61"/>
      <c r="G103" s="61"/>
      <c r="H103" s="61"/>
      <c r="I103" s="61"/>
      <c r="J103" s="6">
        <f t="shared" si="2"/>
        <v>0</v>
      </c>
      <c r="K103" s="51"/>
      <c r="L103" s="25" t="s">
        <v>6</v>
      </c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4.25" x14ac:dyDescent="0.2">
      <c r="A104" s="23"/>
      <c r="B104" s="3"/>
      <c r="C104" s="61"/>
      <c r="D104" s="61"/>
      <c r="E104" s="61"/>
      <c r="F104" s="61"/>
      <c r="G104" s="61"/>
      <c r="H104" s="61"/>
      <c r="I104" s="3"/>
      <c r="J104" s="61">
        <f t="shared" si="2"/>
        <v>0</v>
      </c>
      <c r="K104" s="5"/>
      <c r="L104" s="24" t="s">
        <v>6</v>
      </c>
      <c r="O104" s="12"/>
      <c r="P104" s="13"/>
      <c r="Q104" s="14"/>
      <c r="R104" s="14"/>
      <c r="S104" s="14"/>
      <c r="T104" s="14"/>
      <c r="U104" s="14"/>
      <c r="V104" s="14"/>
      <c r="W104" s="14"/>
      <c r="X104" s="14"/>
      <c r="Y104" s="12"/>
      <c r="Z104" s="12"/>
    </row>
    <row r="105" spans="1:26" x14ac:dyDescent="0.2">
      <c r="A105" s="23"/>
      <c r="C105" s="61"/>
      <c r="D105" s="61"/>
      <c r="E105" s="61"/>
      <c r="F105" s="61"/>
      <c r="G105" s="61"/>
      <c r="H105" s="61"/>
      <c r="I105" s="3"/>
      <c r="J105" s="61">
        <f>SUM(+C105+D105+E105+F105+G105+H105+I105)</f>
        <v>0</v>
      </c>
      <c r="K105" s="17"/>
      <c r="L105" s="24" t="s">
        <v>6</v>
      </c>
      <c r="O105" s="12"/>
      <c r="P105" s="12"/>
      <c r="Q105" s="15"/>
      <c r="R105" s="15"/>
      <c r="S105" s="15"/>
      <c r="T105" s="15"/>
      <c r="U105" s="15"/>
      <c r="V105" s="15"/>
      <c r="W105" s="12"/>
      <c r="X105" s="15"/>
      <c r="Y105" s="12"/>
      <c r="Z105" s="12"/>
    </row>
    <row r="106" spans="1:26" ht="13.5" thickBot="1" x14ac:dyDescent="0.25">
      <c r="A106" s="26"/>
      <c r="B106" s="27"/>
      <c r="C106" s="63"/>
      <c r="D106" s="63"/>
      <c r="E106" s="63"/>
      <c r="F106" s="63"/>
      <c r="G106" s="63"/>
      <c r="H106" s="63"/>
      <c r="I106" s="27"/>
      <c r="J106" s="6">
        <f>SUM(+C106+D106+E106+F106+G106+H106+I106)</f>
        <v>0</v>
      </c>
      <c r="K106" s="19"/>
      <c r="L106" s="25" t="s">
        <v>6</v>
      </c>
      <c r="O106" s="12"/>
      <c r="P106" s="12"/>
      <c r="Q106" s="15"/>
      <c r="R106" s="15"/>
      <c r="S106" s="15"/>
      <c r="T106" s="15"/>
      <c r="U106" s="15"/>
      <c r="V106" s="15"/>
      <c r="W106" s="12"/>
      <c r="X106" s="15"/>
      <c r="Y106" s="12"/>
      <c r="Z106" s="12"/>
    </row>
    <row r="107" spans="1:26" ht="13.5" thickBot="1" x14ac:dyDescent="0.25">
      <c r="A107" s="20"/>
      <c r="B107" s="8"/>
      <c r="C107" s="20"/>
      <c r="D107" s="20"/>
      <c r="E107" s="20"/>
      <c r="F107" s="20"/>
      <c r="G107" s="20"/>
      <c r="H107" s="20"/>
      <c r="I107" s="8"/>
      <c r="J107" s="9" t="s">
        <v>8</v>
      </c>
      <c r="K107" s="10">
        <f>K72+K74+K73+K76+K77+K75+K78+K79+K80+K81+K82+K83+K84+K85+K86+K87+K105+K106+K88+K91+K90+K89+K92+K93+K94+K95+K96+K97+K98+K99+K100+K101+K102+K103+K104</f>
        <v>2889.3</v>
      </c>
      <c r="L107" s="7" t="s">
        <v>6</v>
      </c>
      <c r="O107" s="12"/>
      <c r="P107" s="12"/>
      <c r="Q107" s="15"/>
      <c r="R107" s="15"/>
      <c r="S107" s="15"/>
      <c r="T107" s="15"/>
      <c r="U107" s="15"/>
      <c r="V107" s="15"/>
      <c r="W107" s="12"/>
      <c r="X107" s="15"/>
      <c r="Y107" s="12"/>
      <c r="Z107" s="12"/>
    </row>
    <row r="108" spans="1:26" x14ac:dyDescent="0.2">
      <c r="O108" s="12"/>
      <c r="P108" s="12"/>
      <c r="Q108" s="15"/>
      <c r="R108" s="15"/>
      <c r="S108" s="15"/>
      <c r="T108" s="15"/>
      <c r="U108" s="15"/>
      <c r="V108" s="15"/>
      <c r="W108" s="12"/>
      <c r="X108" s="15"/>
      <c r="Y108" s="12"/>
      <c r="Z108" s="12"/>
    </row>
    <row r="109" spans="1:26" x14ac:dyDescent="0.2">
      <c r="O109" s="12"/>
      <c r="P109" s="12"/>
      <c r="Q109" s="15"/>
      <c r="R109" s="15"/>
      <c r="S109" s="15"/>
      <c r="T109" s="15"/>
      <c r="U109" s="15"/>
      <c r="V109" s="15"/>
      <c r="W109" s="12"/>
      <c r="X109" s="15"/>
      <c r="Y109" s="12"/>
      <c r="Z109" s="12"/>
    </row>
    <row r="110" spans="1:26" ht="13.5" thickBot="1" x14ac:dyDescent="0.25">
      <c r="O110" s="12"/>
      <c r="P110" s="12"/>
      <c r="Q110" s="15"/>
      <c r="R110" s="15"/>
      <c r="S110" s="15"/>
      <c r="T110" s="15"/>
      <c r="U110" s="15"/>
      <c r="V110" s="15"/>
      <c r="W110" s="12"/>
      <c r="X110" s="15"/>
      <c r="Y110" s="12"/>
      <c r="Z110" s="12"/>
    </row>
    <row r="111" spans="1:26" ht="13.5" thickBot="1" x14ac:dyDescent="0.25">
      <c r="B111" s="48" t="s">
        <v>15</v>
      </c>
      <c r="C111" s="49">
        <v>27</v>
      </c>
      <c r="O111" s="12"/>
      <c r="P111" s="12"/>
      <c r="Q111" s="15"/>
      <c r="R111" s="15"/>
      <c r="S111" s="15"/>
      <c r="T111" s="15"/>
      <c r="U111" s="15"/>
      <c r="V111" s="15"/>
      <c r="W111" s="12"/>
      <c r="X111" s="15"/>
      <c r="Y111" s="12"/>
      <c r="Z111" s="12"/>
    </row>
    <row r="112" spans="1:26" ht="13.5" thickBot="1" x14ac:dyDescent="0.25">
      <c r="B112" s="48" t="s">
        <v>14</v>
      </c>
      <c r="C112" s="49">
        <v>31</v>
      </c>
      <c r="O112" s="12"/>
      <c r="P112" s="12"/>
      <c r="Q112" s="15"/>
      <c r="R112" s="15"/>
      <c r="S112" s="15"/>
      <c r="T112" s="15"/>
      <c r="U112" s="15"/>
      <c r="V112" s="15"/>
      <c r="W112" s="12"/>
      <c r="X112" s="15"/>
      <c r="Y112" s="12"/>
      <c r="Z112" s="12"/>
    </row>
    <row r="113" spans="3:26" x14ac:dyDescent="0.2">
      <c r="O113" s="12"/>
      <c r="P113" s="12"/>
      <c r="Q113" s="15"/>
      <c r="R113" s="15"/>
      <c r="S113" s="15"/>
      <c r="T113" s="15"/>
      <c r="U113" s="15"/>
      <c r="V113" s="15"/>
      <c r="W113" s="12"/>
      <c r="X113" s="15"/>
      <c r="Y113" s="12"/>
      <c r="Z113" s="12"/>
    </row>
    <row r="114" spans="3:26" x14ac:dyDescent="0.2">
      <c r="O114" s="12"/>
      <c r="P114" s="12"/>
      <c r="Q114" s="15"/>
      <c r="R114" s="15"/>
      <c r="S114" s="15"/>
      <c r="T114" s="15"/>
      <c r="U114" s="15"/>
      <c r="V114" s="15"/>
      <c r="W114" s="12"/>
      <c r="X114" s="15"/>
      <c r="Y114" s="12"/>
      <c r="Z114" s="12"/>
    </row>
    <row r="115" spans="3:26" x14ac:dyDescent="0.2">
      <c r="O115" s="12"/>
      <c r="P115" s="12"/>
      <c r="Q115" s="15"/>
      <c r="R115" s="15"/>
      <c r="S115" s="15"/>
      <c r="T115" s="15"/>
      <c r="U115" s="15"/>
      <c r="V115" s="15"/>
      <c r="W115" s="12"/>
      <c r="X115" s="15"/>
      <c r="Y115" s="12"/>
      <c r="Z115" s="12"/>
    </row>
    <row r="116" spans="3:26" x14ac:dyDescent="0.2">
      <c r="O116" s="12"/>
      <c r="P116" s="12"/>
      <c r="Q116" s="15"/>
      <c r="R116" s="15"/>
      <c r="S116" s="15"/>
      <c r="T116" s="15"/>
      <c r="U116" s="15"/>
      <c r="V116" s="15"/>
      <c r="W116" s="12"/>
      <c r="X116" s="15"/>
      <c r="Y116" s="12"/>
      <c r="Z116" s="12"/>
    </row>
    <row r="117" spans="3:26" x14ac:dyDescent="0.2">
      <c r="O117" s="12"/>
      <c r="P117" s="12"/>
      <c r="Q117" s="15"/>
      <c r="R117" s="15"/>
      <c r="S117" s="15"/>
      <c r="T117" s="15"/>
      <c r="U117" s="15"/>
      <c r="V117" s="15"/>
      <c r="W117" s="12"/>
      <c r="X117" s="15"/>
      <c r="Y117" s="12"/>
      <c r="Z117" s="12"/>
    </row>
    <row r="118" spans="3:26" x14ac:dyDescent="0.2">
      <c r="O118" s="12"/>
      <c r="P118" s="12"/>
      <c r="Q118" s="15"/>
      <c r="R118" s="15"/>
      <c r="S118" s="15"/>
      <c r="T118" s="15"/>
      <c r="U118" s="15"/>
      <c r="V118" s="15"/>
      <c r="W118" s="12"/>
      <c r="X118" s="15"/>
      <c r="Y118" s="12"/>
      <c r="Z118" s="12"/>
    </row>
    <row r="119" spans="3:26" x14ac:dyDescent="0.2">
      <c r="O119" s="12"/>
      <c r="P119" s="12"/>
      <c r="Q119" s="15"/>
      <c r="R119" s="15"/>
      <c r="S119" s="15"/>
      <c r="T119" s="15"/>
      <c r="U119" s="15"/>
      <c r="V119" s="15"/>
      <c r="W119" s="12"/>
      <c r="X119" s="15"/>
      <c r="Y119" s="12"/>
      <c r="Z119" s="12"/>
    </row>
    <row r="120" spans="3:26" x14ac:dyDescent="0.2">
      <c r="O120" s="12"/>
      <c r="P120" s="12"/>
      <c r="Q120" s="15"/>
      <c r="R120" s="15"/>
      <c r="S120" s="15"/>
      <c r="T120" s="15"/>
      <c r="U120" s="15"/>
      <c r="V120" s="15"/>
      <c r="W120" s="12"/>
      <c r="X120" s="15"/>
      <c r="Y120" s="12"/>
      <c r="Z120" s="12"/>
    </row>
    <row r="121" spans="3:26" x14ac:dyDescent="0.2">
      <c r="O121" s="12"/>
      <c r="P121" s="12"/>
      <c r="Q121" s="15"/>
      <c r="R121" s="15"/>
      <c r="S121" s="15"/>
      <c r="T121" s="15"/>
      <c r="U121" s="15"/>
      <c r="V121" s="15"/>
      <c r="W121" s="12"/>
      <c r="X121" s="15"/>
      <c r="Y121" s="12"/>
      <c r="Z121" s="12"/>
    </row>
    <row r="122" spans="3:26" x14ac:dyDescent="0.2">
      <c r="O122" s="12"/>
      <c r="P122" s="12"/>
      <c r="Q122" s="15"/>
      <c r="R122" s="15"/>
      <c r="S122" s="15"/>
      <c r="T122" s="15"/>
      <c r="U122" s="15"/>
      <c r="V122" s="15"/>
      <c r="W122" s="12"/>
      <c r="X122" s="15"/>
      <c r="Y122" s="12"/>
      <c r="Z122" s="12"/>
    </row>
    <row r="123" spans="3:26" ht="15" x14ac:dyDescent="0.2">
      <c r="C123" s="1"/>
      <c r="O123" s="12"/>
      <c r="P123" s="12"/>
      <c r="Q123" s="15"/>
      <c r="R123" s="15"/>
      <c r="S123" s="15"/>
      <c r="T123" s="15"/>
      <c r="U123" s="15"/>
      <c r="V123" s="15"/>
      <c r="W123" s="12"/>
      <c r="X123" s="15"/>
      <c r="Y123" s="12"/>
      <c r="Z123" s="12"/>
    </row>
    <row r="124" spans="3:26" x14ac:dyDescent="0.2">
      <c r="O124" s="12"/>
      <c r="P124" s="12"/>
      <c r="Q124" s="15"/>
      <c r="R124" s="15"/>
      <c r="S124" s="15"/>
      <c r="T124" s="15"/>
      <c r="U124" s="15"/>
      <c r="V124" s="15"/>
      <c r="W124" s="12"/>
      <c r="X124" s="15"/>
      <c r="Y124" s="12"/>
      <c r="Z124" s="12"/>
    </row>
    <row r="125" spans="3:26" x14ac:dyDescent="0.2">
      <c r="O125" s="12"/>
      <c r="P125" s="12"/>
      <c r="Q125" s="15"/>
      <c r="R125" s="15"/>
      <c r="S125" s="15"/>
      <c r="T125" s="15"/>
      <c r="U125" s="15"/>
      <c r="V125" s="15"/>
      <c r="W125" s="12"/>
      <c r="X125" s="15"/>
      <c r="Y125" s="12"/>
      <c r="Z125" s="12"/>
    </row>
    <row r="126" spans="3:26" x14ac:dyDescent="0.2">
      <c r="O126" s="12"/>
      <c r="P126" s="12"/>
      <c r="Q126" s="15"/>
      <c r="R126" s="15"/>
      <c r="S126" s="15"/>
      <c r="T126" s="15"/>
      <c r="U126" s="15"/>
      <c r="V126" s="15"/>
      <c r="W126" s="12"/>
      <c r="X126" s="15"/>
      <c r="Y126" s="12"/>
      <c r="Z126" s="12"/>
    </row>
    <row r="127" spans="3:26" x14ac:dyDescent="0.2">
      <c r="O127" s="12"/>
      <c r="P127" s="12"/>
      <c r="Q127" s="15"/>
      <c r="R127" s="15"/>
      <c r="S127" s="15"/>
      <c r="T127" s="15"/>
      <c r="U127" s="15"/>
      <c r="V127" s="15"/>
      <c r="W127" s="12"/>
      <c r="X127" s="15"/>
      <c r="Y127" s="12"/>
      <c r="Z127" s="12"/>
    </row>
    <row r="128" spans="3:26" x14ac:dyDescent="0.2">
      <c r="O128" s="12"/>
      <c r="P128" s="12"/>
      <c r="Q128" s="15"/>
      <c r="R128" s="15"/>
      <c r="S128" s="15"/>
      <c r="T128" s="15"/>
      <c r="U128" s="15"/>
      <c r="V128" s="15"/>
      <c r="W128" s="12"/>
      <c r="X128" s="15"/>
      <c r="Y128" s="12"/>
      <c r="Z128" s="12"/>
    </row>
    <row r="129" spans="15:26" x14ac:dyDescent="0.2">
      <c r="O129" s="12"/>
      <c r="P129" s="12"/>
      <c r="Q129" s="15"/>
      <c r="R129" s="15"/>
      <c r="S129" s="15"/>
      <c r="T129" s="15"/>
      <c r="U129" s="15"/>
      <c r="V129" s="15"/>
      <c r="W129" s="12"/>
      <c r="X129" s="15"/>
      <c r="Y129" s="12"/>
      <c r="Z129" s="12"/>
    </row>
    <row r="130" spans="15:26" x14ac:dyDescent="0.2">
      <c r="O130" s="12"/>
      <c r="P130" s="12"/>
      <c r="Q130" s="15"/>
      <c r="R130" s="15"/>
      <c r="S130" s="15"/>
      <c r="T130" s="15"/>
      <c r="U130" s="15"/>
      <c r="V130" s="15"/>
      <c r="W130" s="12"/>
      <c r="X130" s="15"/>
      <c r="Y130" s="12"/>
      <c r="Z130" s="12"/>
    </row>
    <row r="131" spans="15:26" x14ac:dyDescent="0.2">
      <c r="O131" s="12"/>
      <c r="P131" s="12"/>
      <c r="Q131" s="15"/>
      <c r="R131" s="15"/>
      <c r="S131" s="15"/>
      <c r="T131" s="15"/>
      <c r="U131" s="15"/>
      <c r="V131" s="15"/>
      <c r="W131" s="12"/>
      <c r="X131" s="15"/>
      <c r="Y131" s="12"/>
      <c r="Z131" s="12"/>
    </row>
    <row r="132" spans="15:26" x14ac:dyDescent="0.2">
      <c r="O132" s="12"/>
      <c r="P132" s="12"/>
      <c r="Q132" s="15"/>
      <c r="R132" s="15"/>
      <c r="S132" s="15"/>
      <c r="T132" s="15"/>
      <c r="U132" s="15"/>
      <c r="V132" s="15"/>
      <c r="W132" s="12"/>
      <c r="X132" s="15"/>
      <c r="Y132" s="12"/>
      <c r="Z132" s="12"/>
    </row>
    <row r="133" spans="15:26" x14ac:dyDescent="0.2">
      <c r="O133" s="12"/>
      <c r="P133" s="12"/>
      <c r="Q133" s="15"/>
      <c r="R133" s="15"/>
      <c r="S133" s="15"/>
      <c r="T133" s="15"/>
      <c r="U133" s="15"/>
      <c r="V133" s="15"/>
      <c r="W133" s="12"/>
      <c r="X133" s="15"/>
      <c r="Y133" s="12"/>
      <c r="Z133" s="12"/>
    </row>
    <row r="134" spans="15:26" x14ac:dyDescent="0.2">
      <c r="O134" s="12"/>
      <c r="P134" s="12"/>
      <c r="Q134" s="15"/>
      <c r="R134" s="15"/>
      <c r="S134" s="15"/>
      <c r="T134" s="15"/>
      <c r="U134" s="15"/>
      <c r="V134" s="15"/>
      <c r="W134" s="12"/>
      <c r="X134" s="15"/>
      <c r="Y134" s="12"/>
      <c r="Z134" s="12"/>
    </row>
    <row r="135" spans="15:26" x14ac:dyDescent="0.2">
      <c r="O135" s="12"/>
      <c r="P135" s="12"/>
      <c r="Q135" s="15"/>
      <c r="R135" s="15"/>
      <c r="S135" s="15"/>
      <c r="T135" s="15"/>
      <c r="U135" s="15"/>
      <c r="V135" s="15"/>
      <c r="W135" s="12"/>
      <c r="X135" s="15"/>
      <c r="Y135" s="12"/>
      <c r="Z135" s="12"/>
    </row>
    <row r="136" spans="15:26" x14ac:dyDescent="0.2">
      <c r="O136" s="12"/>
      <c r="P136" s="12"/>
      <c r="Q136" s="15"/>
      <c r="R136" s="15"/>
      <c r="S136" s="15"/>
      <c r="T136" s="15"/>
      <c r="U136" s="15"/>
      <c r="V136" s="15"/>
      <c r="W136" s="12"/>
      <c r="X136" s="15"/>
      <c r="Y136" s="12"/>
      <c r="Z136" s="12"/>
    </row>
    <row r="137" spans="15:26" x14ac:dyDescent="0.2">
      <c r="O137" s="12"/>
      <c r="P137" s="12"/>
      <c r="Q137" s="15"/>
      <c r="R137" s="15"/>
      <c r="S137" s="15"/>
      <c r="T137" s="15"/>
      <c r="U137" s="15"/>
      <c r="V137" s="15"/>
      <c r="W137" s="12"/>
      <c r="X137" s="15"/>
      <c r="Y137" s="12"/>
      <c r="Z137" s="12"/>
    </row>
    <row r="138" spans="15:26" x14ac:dyDescent="0.2">
      <c r="O138" s="12"/>
      <c r="P138" s="12"/>
      <c r="Q138" s="15"/>
      <c r="R138" s="15"/>
      <c r="S138" s="15"/>
      <c r="T138" s="15"/>
      <c r="U138" s="15"/>
      <c r="V138" s="15"/>
      <c r="W138" s="12"/>
      <c r="X138" s="15"/>
      <c r="Y138" s="12"/>
      <c r="Z138" s="12"/>
    </row>
    <row r="139" spans="15:26" x14ac:dyDescent="0.2"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5:26" x14ac:dyDescent="0.2"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5:26" x14ac:dyDescent="0.2"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5:26" ht="15" x14ac:dyDescent="0.2">
      <c r="O142" s="12"/>
      <c r="P142" s="11"/>
      <c r="Q142" s="11"/>
      <c r="R142" s="11"/>
      <c r="S142" s="11"/>
      <c r="T142" s="11"/>
      <c r="U142" s="11"/>
      <c r="V142" s="11"/>
      <c r="W142" s="12"/>
      <c r="X142" s="12"/>
      <c r="Y142" s="12"/>
      <c r="Z142" s="12"/>
    </row>
    <row r="143" spans="15:26" x14ac:dyDescent="0.2"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5:26" ht="14.25" x14ac:dyDescent="0.2">
      <c r="O144" s="12"/>
      <c r="P144" s="13"/>
      <c r="Q144" s="14"/>
      <c r="R144" s="14"/>
      <c r="S144" s="14"/>
      <c r="T144" s="14"/>
      <c r="U144" s="14"/>
      <c r="V144" s="14"/>
      <c r="W144" s="14"/>
      <c r="X144" s="14"/>
      <c r="Y144" s="12"/>
      <c r="Z144" s="12"/>
    </row>
    <row r="145" spans="15:26" x14ac:dyDescent="0.2">
      <c r="O145" s="12"/>
      <c r="P145" s="12"/>
      <c r="Q145" s="15"/>
      <c r="R145" s="15"/>
      <c r="S145" s="15"/>
      <c r="T145" s="15"/>
      <c r="U145" s="15"/>
      <c r="V145" s="15"/>
      <c r="W145" s="15"/>
      <c r="X145" s="16"/>
      <c r="Y145" s="12"/>
      <c r="Z145" s="12"/>
    </row>
    <row r="146" spans="15:26" x14ac:dyDescent="0.2">
      <c r="O146" s="12"/>
      <c r="P146" s="12"/>
      <c r="Q146" s="15"/>
      <c r="R146" s="15"/>
      <c r="S146" s="15"/>
      <c r="T146" s="15"/>
      <c r="U146" s="15"/>
      <c r="V146" s="15"/>
      <c r="W146" s="15"/>
      <c r="X146" s="16"/>
      <c r="Y146" s="12"/>
      <c r="Z146" s="12"/>
    </row>
    <row r="147" spans="15:26" x14ac:dyDescent="0.2">
      <c r="O147" s="12"/>
      <c r="P147" s="12"/>
      <c r="Q147" s="15"/>
      <c r="R147" s="15"/>
      <c r="S147" s="15"/>
      <c r="T147" s="15"/>
      <c r="U147" s="15"/>
      <c r="V147" s="15"/>
      <c r="W147" s="15"/>
      <c r="X147" s="16"/>
      <c r="Y147" s="12"/>
      <c r="Z147" s="12"/>
    </row>
    <row r="148" spans="15:26" x14ac:dyDescent="0.2">
      <c r="O148" s="12"/>
      <c r="P148" s="12"/>
      <c r="Q148" s="15"/>
      <c r="R148" s="15"/>
      <c r="S148" s="15"/>
      <c r="T148" s="15"/>
      <c r="U148" s="15"/>
      <c r="V148" s="15"/>
      <c r="W148" s="15"/>
      <c r="X148" s="16"/>
      <c r="Y148" s="12"/>
      <c r="Z148" s="12"/>
    </row>
    <row r="149" spans="15:26" x14ac:dyDescent="0.2">
      <c r="O149" s="12"/>
      <c r="P149" s="12"/>
      <c r="Q149" s="15"/>
      <c r="R149" s="15"/>
      <c r="S149" s="15"/>
      <c r="T149" s="15"/>
      <c r="U149" s="15"/>
      <c r="V149" s="15"/>
      <c r="W149" s="15"/>
      <c r="X149" s="16"/>
      <c r="Y149" s="12"/>
      <c r="Z149" s="12"/>
    </row>
    <row r="150" spans="15:26" x14ac:dyDescent="0.2">
      <c r="O150" s="12"/>
      <c r="P150" s="12"/>
      <c r="Q150" s="15"/>
      <c r="R150" s="15"/>
      <c r="S150" s="15"/>
      <c r="T150" s="15"/>
      <c r="U150" s="15"/>
      <c r="V150" s="15"/>
      <c r="W150" s="15"/>
      <c r="X150" s="16"/>
      <c r="Y150" s="12"/>
      <c r="Z150" s="12"/>
    </row>
    <row r="151" spans="15:26" x14ac:dyDescent="0.2">
      <c r="O151" s="12"/>
      <c r="P151" s="12"/>
      <c r="Q151" s="15"/>
      <c r="R151" s="15"/>
      <c r="S151" s="15"/>
      <c r="T151" s="15"/>
      <c r="U151" s="15"/>
      <c r="V151" s="15"/>
      <c r="W151" s="15"/>
      <c r="X151" s="16"/>
      <c r="Y151" s="12"/>
      <c r="Z151" s="12"/>
    </row>
    <row r="152" spans="15:26" x14ac:dyDescent="0.2">
      <c r="O152" s="12"/>
      <c r="P152" s="12"/>
      <c r="Q152" s="15"/>
      <c r="R152" s="15"/>
      <c r="S152" s="15"/>
      <c r="T152" s="15"/>
      <c r="U152" s="15"/>
      <c r="V152" s="15"/>
      <c r="W152" s="15"/>
      <c r="X152" s="16"/>
      <c r="Y152" s="12"/>
      <c r="Z152" s="12"/>
    </row>
    <row r="153" spans="15:26" x14ac:dyDescent="0.2">
      <c r="O153" s="12"/>
      <c r="P153" s="12"/>
      <c r="Q153" s="15"/>
      <c r="R153" s="15"/>
      <c r="S153" s="15"/>
      <c r="T153" s="15"/>
      <c r="U153" s="15"/>
      <c r="V153" s="15"/>
      <c r="W153" s="15"/>
      <c r="X153" s="16"/>
      <c r="Y153" s="12"/>
      <c r="Z153" s="12"/>
    </row>
    <row r="154" spans="15:26" x14ac:dyDescent="0.2">
      <c r="O154" s="12"/>
      <c r="P154" s="12"/>
      <c r="Q154" s="15"/>
      <c r="R154" s="15"/>
      <c r="S154" s="15"/>
      <c r="T154" s="15"/>
      <c r="U154" s="15"/>
      <c r="V154" s="15"/>
      <c r="W154" s="15"/>
      <c r="X154" s="16"/>
      <c r="Y154" s="12"/>
      <c r="Z154" s="12"/>
    </row>
    <row r="155" spans="15:26" x14ac:dyDescent="0.2">
      <c r="O155" s="12"/>
      <c r="P155" s="12"/>
      <c r="Q155" s="15"/>
      <c r="R155" s="15"/>
      <c r="S155" s="15"/>
      <c r="T155" s="15"/>
      <c r="U155" s="15"/>
      <c r="V155" s="15"/>
      <c r="W155" s="15"/>
      <c r="X155" s="16"/>
      <c r="Y155" s="12"/>
      <c r="Z155" s="12"/>
    </row>
    <row r="156" spans="15:26" x14ac:dyDescent="0.2">
      <c r="O156" s="12"/>
      <c r="P156" s="12"/>
      <c r="Q156" s="15"/>
      <c r="R156" s="15"/>
      <c r="S156" s="15"/>
      <c r="T156" s="15"/>
      <c r="U156" s="15"/>
      <c r="V156" s="15"/>
      <c r="W156" s="15"/>
      <c r="X156" s="16"/>
      <c r="Y156" s="12"/>
      <c r="Z156" s="12"/>
    </row>
    <row r="157" spans="15:26" x14ac:dyDescent="0.2">
      <c r="O157" s="12"/>
      <c r="P157" s="12"/>
      <c r="Q157" s="15"/>
      <c r="R157" s="15"/>
      <c r="S157" s="15"/>
      <c r="T157" s="15"/>
      <c r="U157" s="15"/>
      <c r="V157" s="15"/>
      <c r="W157" s="15"/>
      <c r="X157" s="16"/>
      <c r="Y157" s="12"/>
      <c r="Z157" s="12"/>
    </row>
    <row r="158" spans="15:26" x14ac:dyDescent="0.2">
      <c r="O158" s="12"/>
      <c r="P158" s="12"/>
      <c r="Q158" s="15"/>
      <c r="R158" s="15"/>
      <c r="S158" s="15"/>
      <c r="T158" s="15"/>
      <c r="U158" s="15"/>
      <c r="V158" s="15"/>
      <c r="W158" s="15"/>
      <c r="X158" s="16"/>
      <c r="Y158" s="12"/>
      <c r="Z158" s="12"/>
    </row>
    <row r="159" spans="15:26" x14ac:dyDescent="0.2">
      <c r="O159" s="12"/>
      <c r="P159" s="12"/>
      <c r="Q159" s="15"/>
      <c r="R159" s="15"/>
      <c r="S159" s="15"/>
      <c r="T159" s="15"/>
      <c r="U159" s="15"/>
      <c r="V159" s="15"/>
      <c r="W159" s="15"/>
      <c r="X159" s="16"/>
      <c r="Y159" s="12"/>
      <c r="Z159" s="12"/>
    </row>
    <row r="160" spans="15:26" x14ac:dyDescent="0.2">
      <c r="O160" s="12"/>
      <c r="P160" s="12"/>
      <c r="Q160" s="15"/>
      <c r="R160" s="15"/>
      <c r="S160" s="15"/>
      <c r="T160" s="15"/>
      <c r="U160" s="15"/>
      <c r="V160" s="15"/>
      <c r="W160" s="15"/>
      <c r="X160" s="16"/>
      <c r="Y160" s="12"/>
      <c r="Z160" s="12"/>
    </row>
    <row r="161" spans="3:26" x14ac:dyDescent="0.2">
      <c r="O161" s="12"/>
      <c r="P161" s="12"/>
      <c r="Q161" s="15"/>
      <c r="R161" s="15"/>
      <c r="S161" s="15"/>
      <c r="T161" s="15"/>
      <c r="U161" s="15"/>
      <c r="V161" s="15"/>
      <c r="W161" s="15"/>
      <c r="X161" s="16"/>
      <c r="Y161" s="12"/>
      <c r="Z161" s="12"/>
    </row>
    <row r="162" spans="3:26" ht="15" x14ac:dyDescent="0.2">
      <c r="C162" s="1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201" spans="3:3" ht="15" x14ac:dyDescent="0.2">
      <c r="C201" s="1"/>
    </row>
    <row r="240" spans="3:3" ht="15" x14ac:dyDescent="0.2">
      <c r="C240" s="1"/>
    </row>
    <row r="279" spans="3:3" ht="15" x14ac:dyDescent="0.2">
      <c r="C279" s="1"/>
    </row>
    <row r="318" spans="3:3" ht="15" x14ac:dyDescent="0.2">
      <c r="C318" s="1"/>
    </row>
    <row r="357" spans="3:3" ht="15" x14ac:dyDescent="0.2">
      <c r="C357" s="1"/>
    </row>
    <row r="396" spans="3:3" ht="15" x14ac:dyDescent="0.2">
      <c r="C396" s="1"/>
    </row>
    <row r="435" spans="3:3" ht="15" x14ac:dyDescent="0.2">
      <c r="C435" s="1"/>
    </row>
    <row r="474" spans="3:3" ht="15" x14ac:dyDescent="0.2">
      <c r="C474" s="1"/>
    </row>
    <row r="513" spans="3:3" ht="15" x14ac:dyDescent="0.2">
      <c r="C513" s="1"/>
    </row>
    <row r="552" spans="3:3" ht="15" x14ac:dyDescent="0.2">
      <c r="C552" s="1"/>
    </row>
    <row r="591" spans="3:3" ht="15" x14ac:dyDescent="0.2">
      <c r="C591" s="1"/>
    </row>
    <row r="630" spans="3:3" ht="15" x14ac:dyDescent="0.2">
      <c r="C630" s="1"/>
    </row>
    <row r="669" spans="3:3" ht="15" x14ac:dyDescent="0.2">
      <c r="C669" s="1"/>
    </row>
    <row r="708" spans="3:3" ht="15" x14ac:dyDescent="0.2">
      <c r="C708" s="1"/>
    </row>
    <row r="747" spans="3:3" ht="15" x14ac:dyDescent="0.2">
      <c r="C747" s="1"/>
    </row>
  </sheetData>
  <sortState ref="B72:L99">
    <sortCondition ref="J72:J99"/>
  </sortState>
  <mergeCells count="8">
    <mergeCell ref="H54:J54"/>
    <mergeCell ref="H55:J55"/>
    <mergeCell ref="H56:J56"/>
    <mergeCell ref="K3:L3"/>
    <mergeCell ref="B1:G1"/>
    <mergeCell ref="E53:F53"/>
    <mergeCell ref="C53:D53"/>
    <mergeCell ref="H53:J53"/>
  </mergeCells>
  <phoneticPr fontId="0" type="noConversion"/>
  <pageMargins left="0.33" right="0.7" top="0.3" bottom="0.14000000000000001" header="0.3" footer="0.1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new user</cp:lastModifiedBy>
  <cp:lastPrinted>2014-06-28T17:00:14Z</cp:lastPrinted>
  <dcterms:created xsi:type="dcterms:W3CDTF">2010-05-03T17:43:33Z</dcterms:created>
  <dcterms:modified xsi:type="dcterms:W3CDTF">2019-10-22T18:13:59Z</dcterms:modified>
</cp:coreProperties>
</file>